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NETAPP02\Users$\lywohi\Dokumenter\SbSysNetDrift\Kladde\lywohi\"/>
    </mc:Choice>
  </mc:AlternateContent>
  <xr:revisionPtr revIDLastSave="0" documentId="13_ncr:1_{97CDA0A5-4BB0-4043-A7E2-5379F5792061}" xr6:coauthVersionLast="36" xr6:coauthVersionMax="36" xr10:uidLastSave="{00000000-0000-0000-0000-000000000000}"/>
  <bookViews>
    <workbookView xWindow="0" yWindow="0" windowWidth="21570" windowHeight="7755" xr2:uid="{00000000-000D-0000-FFFF-FFFF00000000}"/>
  </bookViews>
  <sheets>
    <sheet name="Beregning af parkeringskrav" sheetId="1" r:id="rId1"/>
    <sheet name="HC-parkering" sheetId="2" r:id="rId2"/>
  </sheets>
  <calcPr calcId="191029"/>
</workbook>
</file>

<file path=xl/calcChain.xml><?xml version="1.0" encoding="utf-8"?>
<calcChain xmlns="http://schemas.openxmlformats.org/spreadsheetml/2006/main">
  <c r="C67" i="1" l="1"/>
  <c r="D67" i="1"/>
  <c r="E67" i="1"/>
  <c r="F67" i="1"/>
  <c r="G67" i="1"/>
  <c r="C66" i="1"/>
  <c r="D66" i="1"/>
  <c r="E66" i="1"/>
  <c r="F66" i="1"/>
  <c r="G66" i="1"/>
  <c r="C65" i="1"/>
  <c r="D65" i="1"/>
  <c r="E65" i="1"/>
  <c r="F65" i="1"/>
  <c r="G65" i="1"/>
  <c r="A66" i="1"/>
  <c r="C64" i="1"/>
  <c r="D64" i="1"/>
  <c r="E64" i="1"/>
  <c r="F64" i="1"/>
  <c r="G64" i="1"/>
  <c r="H63" i="1"/>
  <c r="A64" i="1"/>
  <c r="C63" i="1"/>
  <c r="D63" i="1"/>
  <c r="E63" i="1"/>
  <c r="F63" i="1"/>
  <c r="G63" i="1"/>
  <c r="B63" i="1"/>
  <c r="B19" i="1" l="1"/>
  <c r="B64" i="1" s="1"/>
  <c r="H64" i="1" s="1"/>
  <c r="B20" i="1"/>
  <c r="B21" i="1"/>
  <c r="B22" i="1"/>
  <c r="B23" i="1"/>
  <c r="B67" i="1" l="1"/>
  <c r="H67" i="1" s="1"/>
  <c r="B85" i="1" s="1"/>
  <c r="B65" i="1"/>
  <c r="C52" i="1"/>
  <c r="D52" i="1"/>
  <c r="E52" i="1"/>
  <c r="F52" i="1"/>
  <c r="G52" i="1"/>
  <c r="B52" i="1"/>
  <c r="C51" i="1"/>
  <c r="D51" i="1"/>
  <c r="E51" i="1"/>
  <c r="F51" i="1"/>
  <c r="G51" i="1"/>
  <c r="B51" i="1"/>
  <c r="C71" i="1"/>
  <c r="D71" i="1"/>
  <c r="E71" i="1"/>
  <c r="F71" i="1"/>
  <c r="G71" i="1"/>
  <c r="C72" i="1"/>
  <c r="D72" i="1"/>
  <c r="E72" i="1"/>
  <c r="F72" i="1"/>
  <c r="G72" i="1"/>
  <c r="C73" i="1"/>
  <c r="D73" i="1"/>
  <c r="E73" i="1"/>
  <c r="F73" i="1"/>
  <c r="G73" i="1"/>
  <c r="C74" i="1"/>
  <c r="D74" i="1"/>
  <c r="E74" i="1"/>
  <c r="F74" i="1"/>
  <c r="G74" i="1"/>
  <c r="C75" i="1"/>
  <c r="D75" i="1"/>
  <c r="E75" i="1"/>
  <c r="F75" i="1"/>
  <c r="G75" i="1"/>
  <c r="B72" i="1"/>
  <c r="B73" i="1"/>
  <c r="B74" i="1"/>
  <c r="B75" i="1"/>
  <c r="B71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C23" i="1"/>
  <c r="D23" i="1"/>
  <c r="E23" i="1"/>
  <c r="F23" i="1"/>
  <c r="G23" i="1"/>
  <c r="B57" i="1"/>
  <c r="H65" i="1" l="1"/>
  <c r="B66" i="1"/>
  <c r="H66" i="1" s="1"/>
  <c r="A75" i="1"/>
  <c r="A74" i="1"/>
  <c r="A73" i="1"/>
  <c r="A72" i="1"/>
  <c r="A71" i="1"/>
  <c r="C70" i="1"/>
  <c r="D70" i="1"/>
  <c r="E70" i="1"/>
  <c r="F70" i="1"/>
  <c r="G70" i="1"/>
  <c r="B70" i="1"/>
  <c r="J75" i="1"/>
  <c r="J74" i="1"/>
  <c r="J73" i="1"/>
  <c r="J72" i="1"/>
  <c r="J71" i="1"/>
  <c r="C60" i="1"/>
  <c r="D60" i="1"/>
  <c r="E60" i="1"/>
  <c r="F60" i="1"/>
  <c r="G60" i="1"/>
  <c r="B60" i="1"/>
  <c r="J36" i="1"/>
  <c r="J35" i="1"/>
  <c r="J34" i="1"/>
  <c r="J33" i="1"/>
  <c r="J32" i="1"/>
  <c r="A45" i="1"/>
  <c r="A44" i="1"/>
  <c r="A43" i="1"/>
  <c r="A42" i="1"/>
  <c r="A41" i="1"/>
  <c r="H73" i="1" l="1"/>
  <c r="H72" i="1"/>
  <c r="D76" i="1"/>
  <c r="B76" i="1"/>
  <c r="C76" i="1"/>
  <c r="E76" i="1"/>
  <c r="G76" i="1"/>
  <c r="F76" i="1"/>
  <c r="H74" i="1"/>
  <c r="H75" i="1"/>
  <c r="H71" i="1"/>
  <c r="A36" i="1"/>
  <c r="A35" i="1"/>
  <c r="A34" i="1"/>
  <c r="A33" i="1"/>
  <c r="A32" i="1"/>
  <c r="H59" i="1"/>
  <c r="B83" i="1" s="1"/>
  <c r="H76" i="1" l="1"/>
  <c r="B86" i="1" s="1"/>
  <c r="H60" i="1"/>
  <c r="A18" i="1"/>
  <c r="A56" i="1"/>
  <c r="C56" i="1"/>
  <c r="D56" i="1"/>
  <c r="E56" i="1"/>
  <c r="F56" i="1"/>
  <c r="G56" i="1"/>
  <c r="H56" i="1"/>
  <c r="B56" i="1"/>
  <c r="B50" i="1"/>
  <c r="C50" i="1"/>
  <c r="D50" i="1"/>
  <c r="E50" i="1"/>
  <c r="F50" i="1"/>
  <c r="G50" i="1"/>
  <c r="H50" i="1"/>
  <c r="A50" i="1"/>
  <c r="A52" i="1"/>
  <c r="A51" i="1"/>
  <c r="C57" i="1"/>
  <c r="C58" i="1" s="1"/>
  <c r="D57" i="1"/>
  <c r="D58" i="1" s="1"/>
  <c r="E57" i="1"/>
  <c r="E58" i="1" s="1"/>
  <c r="F57" i="1"/>
  <c r="F58" i="1" s="1"/>
  <c r="G57" i="1"/>
  <c r="G58" i="1" s="1"/>
  <c r="B58" i="1"/>
  <c r="A23" i="1"/>
  <c r="A22" i="1"/>
  <c r="A21" i="1"/>
  <c r="A20" i="1"/>
  <c r="A19" i="1"/>
  <c r="A14" i="1"/>
  <c r="A13" i="1"/>
  <c r="A12" i="1"/>
  <c r="A11" i="1"/>
  <c r="A10" i="1"/>
  <c r="A57" i="1" s="1"/>
  <c r="C18" i="1"/>
  <c r="D18" i="1"/>
  <c r="E18" i="1"/>
  <c r="F18" i="1"/>
  <c r="G18" i="1"/>
  <c r="B18" i="1"/>
  <c r="G15" i="1"/>
  <c r="F15" i="1"/>
  <c r="E15" i="1"/>
  <c r="D15" i="1"/>
  <c r="C15" i="1"/>
  <c r="B15" i="1"/>
  <c r="H14" i="1"/>
  <c r="H13" i="1"/>
  <c r="H12" i="1"/>
  <c r="H11" i="1"/>
  <c r="H10" i="1"/>
  <c r="B87" i="1" s="1"/>
  <c r="B53" i="1" l="1"/>
  <c r="G53" i="1"/>
  <c r="F53" i="1"/>
  <c r="E53" i="1"/>
  <c r="D53" i="1"/>
  <c r="C53" i="1"/>
  <c r="H58" i="1"/>
  <c r="H57" i="1"/>
  <c r="H52" i="1"/>
  <c r="H51" i="1"/>
  <c r="B24" i="1"/>
  <c r="G24" i="1"/>
  <c r="C24" i="1"/>
  <c r="E24" i="1"/>
  <c r="D24" i="1"/>
  <c r="F24" i="1"/>
  <c r="H19" i="1"/>
  <c r="H23" i="1"/>
  <c r="H21" i="1"/>
  <c r="H20" i="1"/>
  <c r="H15" i="1"/>
  <c r="H22" i="1"/>
  <c r="E45" i="1" l="1"/>
  <c r="F45" i="1"/>
  <c r="G45" i="1"/>
  <c r="B45" i="1"/>
  <c r="C45" i="1"/>
  <c r="D45" i="1"/>
  <c r="E44" i="1"/>
  <c r="B44" i="1"/>
  <c r="F44" i="1"/>
  <c r="G44" i="1"/>
  <c r="C44" i="1"/>
  <c r="D44" i="1"/>
  <c r="E43" i="1"/>
  <c r="F43" i="1"/>
  <c r="G43" i="1"/>
  <c r="B43" i="1"/>
  <c r="C43" i="1"/>
  <c r="D43" i="1"/>
  <c r="E42" i="1"/>
  <c r="F42" i="1"/>
  <c r="G42" i="1"/>
  <c r="B42" i="1"/>
  <c r="C42" i="1"/>
  <c r="D42" i="1"/>
  <c r="B41" i="1"/>
  <c r="D41" i="1"/>
  <c r="E41" i="1"/>
  <c r="F41" i="1"/>
  <c r="G41" i="1"/>
  <c r="C41" i="1"/>
  <c r="H53" i="1"/>
  <c r="H24" i="1"/>
  <c r="H27" i="1" l="1"/>
  <c r="G46" i="1"/>
  <c r="F46" i="1"/>
  <c r="E46" i="1"/>
  <c r="D46" i="1"/>
  <c r="C46" i="1"/>
  <c r="B46" i="1"/>
  <c r="B80" i="1" l="1"/>
  <c r="H47" i="1"/>
  <c r="B81" i="1" l="1"/>
  <c r="B82" i="1" s="1"/>
  <c r="B84" i="1"/>
</calcChain>
</file>

<file path=xl/sharedStrings.xml><?xml version="1.0" encoding="utf-8"?>
<sst xmlns="http://schemas.openxmlformats.org/spreadsheetml/2006/main" count="147" uniqueCount="79">
  <si>
    <t>I alt</t>
  </si>
  <si>
    <t>i alt</t>
  </si>
  <si>
    <t>Hverdage</t>
  </si>
  <si>
    <t>Lørdag</t>
  </si>
  <si>
    <t>Søndag</t>
  </si>
  <si>
    <t>Morgen</t>
  </si>
  <si>
    <t>Middag</t>
  </si>
  <si>
    <t>Aften</t>
  </si>
  <si>
    <t>Dagligvarer</t>
  </si>
  <si>
    <t>Udvalgsvarer</t>
  </si>
  <si>
    <t>Restaurant</t>
  </si>
  <si>
    <t>Anvendelse/
reduktionsfaktor</t>
  </si>
  <si>
    <t>Reduktionsfaktoren fordelt på anvendelse over en uge</t>
  </si>
  <si>
    <t>Antal p-pladser i alt</t>
  </si>
  <si>
    <t>Anvendelse/byggefelt</t>
  </si>
  <si>
    <t>Anvendelse</t>
  </si>
  <si>
    <t>Område 1</t>
  </si>
  <si>
    <t>Område 2</t>
  </si>
  <si>
    <t>Område 3</t>
  </si>
  <si>
    <t>Område 4</t>
  </si>
  <si>
    <t>Område 5</t>
  </si>
  <si>
    <t>Område 6</t>
  </si>
  <si>
    <t>Bibeholdelse af eks. pladser</t>
  </si>
  <si>
    <t>Etageboliger</t>
  </si>
  <si>
    <t>Parkeringsnorm</t>
  </si>
  <si>
    <t>1 pr</t>
  </si>
  <si>
    <t>m²</t>
  </si>
  <si>
    <t>Kontor/administration</t>
  </si>
  <si>
    <t>Etageareal</t>
  </si>
  <si>
    <t>Fordelingen anvendelsestype i m²</t>
  </si>
  <si>
    <t>Enhed</t>
  </si>
  <si>
    <t>Parkeringsbehov ved LP ….</t>
  </si>
  <si>
    <t>Grundlag for reduktion</t>
  </si>
  <si>
    <t>Tranportform</t>
  </si>
  <si>
    <t>opfyldt</t>
  </si>
  <si>
    <t>Orettes der en delebils ordning?</t>
  </si>
  <si>
    <t>Ønsket antal delebiler</t>
  </si>
  <si>
    <t>Max antal delebiler (5%)</t>
  </si>
  <si>
    <t>Reducering som følge af statiosnærhed</t>
  </si>
  <si>
    <t>Antal p-pladser uden reducering</t>
  </si>
  <si>
    <t>Reducering som følge af delebil</t>
  </si>
  <si>
    <t>Reducering som følge dobbeltudnyttelse</t>
  </si>
  <si>
    <t>Serveringsareal</t>
  </si>
  <si>
    <t>Antal cykel p-pladser</t>
  </si>
  <si>
    <t>Resultat</t>
  </si>
  <si>
    <t>Cykelparkeringsnorm</t>
  </si>
  <si>
    <t>Hvis der nogle p-pladser der reserveres, hvor mange reseveres da til hvad?</t>
  </si>
  <si>
    <t>* Minimum 4 afgage i spidstimerne (7-9 og 15-17)</t>
  </si>
  <si>
    <t>Email:</t>
  </si>
  <si>
    <t>Version:</t>
  </si>
  <si>
    <t>Telefon:</t>
  </si>
  <si>
    <t>Udarbejdet af (navn og firma):</t>
  </si>
  <si>
    <t>Poul Larsens Vej 14 - 9000 Aalborg</t>
  </si>
  <si>
    <t>-</t>
  </si>
  <si>
    <t>Togstation &lt;500m væk</t>
  </si>
  <si>
    <t>Busforbindelser &lt;200m væk *</t>
  </si>
  <si>
    <t>Ladcykler</t>
  </si>
  <si>
    <t>Etageareal bolig</t>
  </si>
  <si>
    <t>Parkeringsanlæggets størrelse</t>
  </si>
  <si>
    <t>Handicappladser til alm. biler 
3,5x 5,0 m</t>
  </si>
  <si>
    <t>Handicappladser til kassebiler
4,5 x 8,0 m</t>
  </si>
  <si>
    <t>Ladestander</t>
  </si>
  <si>
    <t>Forberedes til ladestander</t>
  </si>
  <si>
    <t>Ikke beboelse</t>
  </si>
  <si>
    <t>Regler</t>
  </si>
  <si>
    <t>Bygninger som ikke er beboelse</t>
  </si>
  <si>
    <t>20% klargjort ved mere end 10 pladser</t>
  </si>
  <si>
    <t>1 laderstander pr. bygning</t>
  </si>
  <si>
    <t xml:space="preserve">Etageboliger </t>
  </si>
  <si>
    <t>100% klargjordt ved mere end 10 pladser</t>
  </si>
  <si>
    <t>Minimums krav  til antal ladestander</t>
  </si>
  <si>
    <t>Parkering i alt:</t>
  </si>
  <si>
    <t>Pladser reserveret til delebil:</t>
  </si>
  <si>
    <t>Heraf handicapplads 4,5 x 8,0 m:</t>
  </si>
  <si>
    <t>Heraf handicapplads 3,5 x 5,0 m:</t>
  </si>
  <si>
    <t>Pladser klargjort til ladestander:</t>
  </si>
  <si>
    <t>Minimums antal af ladestander:</t>
  </si>
  <si>
    <t>Cykel parkering:</t>
  </si>
  <si>
    <t>Ladcykel parkering: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</si>
</sst>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3" fillId="0" borderId="1" xfId="0" applyFont="1" applyBorder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1" xfId="0" applyFont="1" applyBorder="1"/>
    <xf numFmtId="0" fontId="0" fillId="2" borderId="12" xfId="0" applyFill="1" applyBorder="1"/>
    <xf numFmtId="0" fontId="0" fillId="2" borderId="13" xfId="0" applyFill="1" applyBorder="1"/>
    <xf numFmtId="0" fontId="0" fillId="0" borderId="0" xfId="0" applyBorder="1"/>
    <xf numFmtId="1" fontId="0" fillId="0" borderId="0" xfId="0" applyNumberFormat="1" applyBorder="1"/>
    <xf numFmtId="1" fontId="2" fillId="0" borderId="0" xfId="0" applyNumberFormat="1" applyFont="1" applyBorder="1"/>
    <xf numFmtId="1" fontId="0" fillId="0" borderId="0" xfId="0" applyNumberFormat="1" applyFill="1" applyBorder="1"/>
    <xf numFmtId="0" fontId="2" fillId="0" borderId="0" xfId="0" applyFont="1" applyBorder="1"/>
    <xf numFmtId="0" fontId="0" fillId="0" borderId="15" xfId="0" applyBorder="1"/>
    <xf numFmtId="0" fontId="0" fillId="0" borderId="16" xfId="0" applyFill="1" applyBorder="1"/>
    <xf numFmtId="0" fontId="0" fillId="0" borderId="19" xfId="0" applyBorder="1"/>
    <xf numFmtId="0" fontId="0" fillId="2" borderId="20" xfId="0" applyFill="1" applyBorder="1"/>
    <xf numFmtId="0" fontId="0" fillId="2" borderId="21" xfId="0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0" fillId="4" borderId="20" xfId="0" applyFill="1" applyBorder="1"/>
    <xf numFmtId="0" fontId="0" fillId="4" borderId="21" xfId="0" applyFill="1" applyBorder="1"/>
    <xf numFmtId="0" fontId="2" fillId="4" borderId="23" xfId="0" applyFont="1" applyFill="1" applyBorder="1"/>
    <xf numFmtId="1" fontId="0" fillId="0" borderId="2" xfId="0" applyNumberFormat="1" applyBorder="1"/>
    <xf numFmtId="1" fontId="0" fillId="0" borderId="5" xfId="0" applyNumberFormat="1" applyBorder="1"/>
    <xf numFmtId="1" fontId="0" fillId="0" borderId="3" xfId="0" applyNumberFormat="1" applyBorder="1"/>
    <xf numFmtId="1" fontId="2" fillId="0" borderId="1" xfId="0" applyNumberFormat="1" applyFont="1" applyBorder="1"/>
    <xf numFmtId="0" fontId="0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1" fontId="2" fillId="0" borderId="0" xfId="0" applyNumberFormat="1" applyFont="1" applyFill="1" applyBorder="1"/>
    <xf numFmtId="0" fontId="0" fillId="0" borderId="0" xfId="0" applyFill="1"/>
    <xf numFmtId="0" fontId="0" fillId="0" borderId="24" xfId="0" applyBorder="1"/>
    <xf numFmtId="0" fontId="4" fillId="0" borderId="0" xfId="0" applyFont="1"/>
    <xf numFmtId="0" fontId="3" fillId="0" borderId="0" xfId="0" applyFont="1" applyBorder="1"/>
    <xf numFmtId="1" fontId="0" fillId="0" borderId="19" xfId="0" applyNumberFormat="1" applyBorder="1"/>
    <xf numFmtId="1" fontId="0" fillId="0" borderId="15" xfId="0" applyNumberFormat="1" applyBorder="1"/>
    <xf numFmtId="0" fontId="0" fillId="5" borderId="20" xfId="0" applyFill="1" applyBorder="1"/>
    <xf numFmtId="0" fontId="0" fillId="5" borderId="21" xfId="0" applyFill="1" applyBorder="1"/>
    <xf numFmtId="0" fontId="0" fillId="5" borderId="13" xfId="0" applyFill="1" applyBorder="1"/>
    <xf numFmtId="1" fontId="0" fillId="0" borderId="31" xfId="0" applyNumberFormat="1" applyBorder="1"/>
    <xf numFmtId="0" fontId="3" fillId="6" borderId="33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top" wrapText="1"/>
    </xf>
    <xf numFmtId="9" fontId="3" fillId="0" borderId="24" xfId="1" applyFont="1" applyBorder="1" applyAlignment="1">
      <alignment horizontal="center" vertical="top" wrapText="1"/>
    </xf>
    <xf numFmtId="9" fontId="3" fillId="0" borderId="34" xfId="1" applyFont="1" applyBorder="1" applyAlignment="1">
      <alignment horizontal="center" vertical="top" wrapText="1"/>
    </xf>
    <xf numFmtId="9" fontId="3" fillId="0" borderId="7" xfId="1" applyFont="1" applyBorder="1" applyAlignment="1">
      <alignment horizontal="center" vertical="top" wrapText="1"/>
    </xf>
    <xf numFmtId="9" fontId="3" fillId="0" borderId="14" xfId="1" applyFont="1" applyBorder="1" applyAlignment="1">
      <alignment horizontal="center" vertical="top" wrapText="1"/>
    </xf>
    <xf numFmtId="1" fontId="0" fillId="0" borderId="20" xfId="0" applyNumberFormat="1" applyBorder="1"/>
    <xf numFmtId="0" fontId="2" fillId="5" borderId="23" xfId="0" applyFont="1" applyFill="1" applyBorder="1"/>
    <xf numFmtId="1" fontId="0" fillId="0" borderId="12" xfId="0" applyNumberFormat="1" applyBorder="1"/>
    <xf numFmtId="0" fontId="3" fillId="0" borderId="16" xfId="0" applyFont="1" applyBorder="1"/>
    <xf numFmtId="9" fontId="1" fillId="0" borderId="0" xfId="1" applyFont="1" applyFill="1" applyBorder="1"/>
    <xf numFmtId="9" fontId="2" fillId="0" borderId="0" xfId="1" applyFont="1" applyFill="1" applyBorder="1"/>
    <xf numFmtId="0" fontId="2" fillId="0" borderId="0" xfId="0" applyFont="1" applyFill="1" applyBorder="1" applyAlignment="1">
      <alignment vertical="center"/>
    </xf>
    <xf numFmtId="0" fontId="3" fillId="6" borderId="17" xfId="0" applyFont="1" applyFill="1" applyBorder="1" applyAlignment="1">
      <alignment horizontal="center" vertical="top" wrapText="1"/>
    </xf>
    <xf numFmtId="9" fontId="3" fillId="0" borderId="38" xfId="1" applyFont="1" applyBorder="1" applyAlignment="1">
      <alignment horizontal="center" vertical="top" wrapText="1"/>
    </xf>
    <xf numFmtId="9" fontId="3" fillId="0" borderId="27" xfId="1" applyFont="1" applyBorder="1" applyAlignment="1">
      <alignment horizontal="center" vertical="top" wrapText="1"/>
    </xf>
    <xf numFmtId="0" fontId="0" fillId="0" borderId="45" xfId="0" applyBorder="1"/>
    <xf numFmtId="0" fontId="0" fillId="0" borderId="46" xfId="0" applyBorder="1"/>
    <xf numFmtId="0" fontId="2" fillId="7" borderId="23" xfId="0" applyFont="1" applyFill="1" applyBorder="1"/>
    <xf numFmtId="0" fontId="0" fillId="0" borderId="10" xfId="0" applyBorder="1" applyAlignment="1">
      <alignment horizontal="center"/>
    </xf>
    <xf numFmtId="9" fontId="3" fillId="0" borderId="31" xfId="1" applyFont="1" applyBorder="1" applyAlignment="1">
      <alignment horizontal="center" vertical="top" wrapText="1"/>
    </xf>
    <xf numFmtId="9" fontId="3" fillId="0" borderId="26" xfId="1" applyFont="1" applyBorder="1" applyAlignment="1">
      <alignment horizontal="center" vertical="top" wrapText="1"/>
    </xf>
    <xf numFmtId="0" fontId="0" fillId="7" borderId="21" xfId="0" applyFill="1" applyBorder="1"/>
    <xf numFmtId="0" fontId="0" fillId="0" borderId="47" xfId="0" applyBorder="1" applyAlignment="1">
      <alignment horizontal="right"/>
    </xf>
    <xf numFmtId="0" fontId="0" fillId="0" borderId="37" xfId="0" applyBorder="1"/>
    <xf numFmtId="0" fontId="0" fillId="0" borderId="42" xfId="0" applyBorder="1"/>
    <xf numFmtId="0" fontId="0" fillId="0" borderId="45" xfId="0" applyBorder="1" applyAlignment="1">
      <alignment vertical="top" wrapText="1"/>
    </xf>
    <xf numFmtId="0" fontId="0" fillId="0" borderId="45" xfId="0" applyBorder="1" applyAlignment="1">
      <alignment wrapText="1"/>
    </xf>
    <xf numFmtId="0" fontId="0" fillId="0" borderId="30" xfId="0" applyBorder="1"/>
    <xf numFmtId="0" fontId="0" fillId="0" borderId="51" xfId="0" applyBorder="1" applyAlignment="1">
      <alignment horizontal="right"/>
    </xf>
    <xf numFmtId="0" fontId="2" fillId="8" borderId="23" xfId="0" applyFont="1" applyFill="1" applyBorder="1"/>
    <xf numFmtId="0" fontId="0" fillId="8" borderId="21" xfId="0" applyFill="1" applyBorder="1"/>
    <xf numFmtId="0" fontId="0" fillId="0" borderId="23" xfId="0" applyBorder="1"/>
    <xf numFmtId="0" fontId="0" fillId="8" borderId="12" xfId="0" applyFill="1" applyBorder="1"/>
    <xf numFmtId="0" fontId="0" fillId="0" borderId="22" xfId="0" applyBorder="1"/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/>
    <xf numFmtId="0" fontId="0" fillId="0" borderId="34" xfId="0" applyBorder="1"/>
    <xf numFmtId="0" fontId="0" fillId="0" borderId="39" xfId="0" applyBorder="1"/>
    <xf numFmtId="0" fontId="0" fillId="0" borderId="25" xfId="0" applyBorder="1"/>
    <xf numFmtId="0" fontId="0" fillId="0" borderId="35" xfId="0" applyBorder="1"/>
    <xf numFmtId="0" fontId="0" fillId="8" borderId="13" xfId="0" applyFill="1" applyBorder="1"/>
    <xf numFmtId="0" fontId="0" fillId="0" borderId="27" xfId="0" applyBorder="1"/>
    <xf numFmtId="0" fontId="0" fillId="7" borderId="12" xfId="0" applyFill="1" applyBorder="1"/>
    <xf numFmtId="0" fontId="0" fillId="7" borderId="13" xfId="0" applyFill="1" applyBorder="1"/>
    <xf numFmtId="0" fontId="0" fillId="0" borderId="7" xfId="0" applyBorder="1"/>
    <xf numFmtId="0" fontId="0" fillId="0" borderId="40" xfId="0" applyBorder="1"/>
    <xf numFmtId="0" fontId="0" fillId="0" borderId="43" xfId="0" applyBorder="1"/>
    <xf numFmtId="0" fontId="0" fillId="0" borderId="8" xfId="0" applyBorder="1"/>
    <xf numFmtId="0" fontId="0" fillId="0" borderId="18" xfId="0" applyBorder="1"/>
    <xf numFmtId="0" fontId="3" fillId="6" borderId="48" xfId="0" applyFont="1" applyFill="1" applyBorder="1" applyAlignment="1">
      <alignment horizontal="center" vertical="center" wrapText="1"/>
    </xf>
    <xf numFmtId="9" fontId="3" fillId="0" borderId="39" xfId="1" applyFont="1" applyBorder="1" applyAlignment="1">
      <alignment horizontal="center" vertical="top" wrapText="1"/>
    </xf>
    <xf numFmtId="9" fontId="3" fillId="0" borderId="25" xfId="1" applyFont="1" applyBorder="1" applyAlignment="1">
      <alignment horizontal="center" vertical="top" wrapText="1"/>
    </xf>
    <xf numFmtId="9" fontId="3" fillId="0" borderId="35" xfId="1" applyFont="1" applyBorder="1" applyAlignment="1">
      <alignment horizontal="center" vertical="top" wrapText="1"/>
    </xf>
    <xf numFmtId="9" fontId="3" fillId="0" borderId="32" xfId="1" applyFont="1" applyBorder="1" applyAlignment="1">
      <alignment horizontal="center" vertical="top" wrapText="1"/>
    </xf>
    <xf numFmtId="1" fontId="0" fillId="0" borderId="38" xfId="0" applyNumberFormat="1" applyBorder="1"/>
    <xf numFmtId="1" fontId="0" fillId="0" borderId="24" xfId="0" applyNumberFormat="1" applyBorder="1"/>
    <xf numFmtId="0" fontId="0" fillId="0" borderId="48" xfId="0" applyBorder="1"/>
    <xf numFmtId="0" fontId="0" fillId="0" borderId="54" xfId="0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31" xfId="0" applyBorder="1"/>
    <xf numFmtId="0" fontId="0" fillId="0" borderId="0" xfId="0" applyFill="1" applyBorder="1" applyAlignment="1">
      <alignment horizontal="right"/>
    </xf>
    <xf numFmtId="0" fontId="0" fillId="0" borderId="49" xfId="0" applyBorder="1"/>
    <xf numFmtId="0" fontId="0" fillId="0" borderId="41" xfId="0" applyBorder="1"/>
    <xf numFmtId="0" fontId="0" fillId="0" borderId="29" xfId="0" applyBorder="1"/>
    <xf numFmtId="0" fontId="2" fillId="3" borderId="23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0" fillId="0" borderId="17" xfId="0" applyFill="1" applyBorder="1"/>
    <xf numFmtId="0" fontId="0" fillId="0" borderId="0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4" xfId="0" applyBorder="1"/>
    <xf numFmtId="0" fontId="0" fillId="0" borderId="36" xfId="0" applyBorder="1" applyAlignment="1">
      <alignment horizontal="right"/>
    </xf>
    <xf numFmtId="0" fontId="0" fillId="0" borderId="56" xfId="0" applyBorder="1"/>
    <xf numFmtId="0" fontId="0" fillId="10" borderId="38" xfId="0" applyFill="1" applyBorder="1"/>
    <xf numFmtId="1" fontId="0" fillId="10" borderId="34" xfId="0" applyNumberFormat="1" applyFill="1" applyBorder="1"/>
    <xf numFmtId="0" fontId="0" fillId="10" borderId="27" xfId="0" applyFill="1" applyBorder="1"/>
    <xf numFmtId="1" fontId="0" fillId="10" borderId="14" xfId="0" applyNumberFormat="1" applyFill="1" applyBorder="1"/>
    <xf numFmtId="0" fontId="0" fillId="0" borderId="50" xfId="0" applyFont="1" applyBorder="1"/>
    <xf numFmtId="0" fontId="0" fillId="0" borderId="19" xfId="0" applyFont="1" applyBorder="1"/>
    <xf numFmtId="0" fontId="0" fillId="0" borderId="5" xfId="0" applyFont="1" applyBorder="1"/>
    <xf numFmtId="0" fontId="2" fillId="8" borderId="22" xfId="0" applyFont="1" applyFill="1" applyBorder="1"/>
    <xf numFmtId="0" fontId="2" fillId="7" borderId="22" xfId="0" applyFont="1" applyFill="1" applyBorder="1"/>
    <xf numFmtId="0" fontId="2" fillId="5" borderId="22" xfId="0" applyFont="1" applyFill="1" applyBorder="1"/>
    <xf numFmtId="0" fontId="0" fillId="9" borderId="10" xfId="0" applyFill="1" applyBorder="1" applyAlignment="1" applyProtection="1">
      <alignment horizontal="center"/>
      <protection locked="0"/>
    </xf>
    <xf numFmtId="0" fontId="0" fillId="9" borderId="11" xfId="0" applyFill="1" applyBorder="1" applyAlignment="1" applyProtection="1">
      <alignment horizontal="center"/>
      <protection locked="0"/>
    </xf>
    <xf numFmtId="0" fontId="0" fillId="9" borderId="3" xfId="0" applyFill="1" applyBorder="1" applyAlignment="1" applyProtection="1">
      <alignment horizontal="right"/>
      <protection locked="0"/>
    </xf>
    <xf numFmtId="0" fontId="0" fillId="9" borderId="6" xfId="0" applyFill="1" applyBorder="1" applyAlignment="1" applyProtection="1">
      <alignment horizontal="right"/>
      <protection locked="0"/>
    </xf>
    <xf numFmtId="1" fontId="0" fillId="9" borderId="16" xfId="0" applyNumberFormat="1" applyFill="1" applyBorder="1" applyProtection="1">
      <protection locked="0"/>
    </xf>
    <xf numFmtId="0" fontId="0" fillId="9" borderId="14" xfId="0" applyFill="1" applyBorder="1" applyAlignment="1" applyProtection="1">
      <alignment horizontal="right"/>
      <protection locked="0"/>
    </xf>
    <xf numFmtId="0" fontId="0" fillId="9" borderId="35" xfId="0" applyFill="1" applyBorder="1" applyAlignment="1" applyProtection="1">
      <alignment horizontal="right"/>
      <protection locked="0"/>
    </xf>
    <xf numFmtId="0" fontId="0" fillId="0" borderId="28" xfId="0" applyBorder="1" applyProtection="1">
      <protection locked="0"/>
    </xf>
    <xf numFmtId="0" fontId="0" fillId="0" borderId="9" xfId="0" applyBorder="1" applyProtection="1">
      <protection locked="0"/>
    </xf>
    <xf numFmtId="0" fontId="0" fillId="9" borderId="34" xfId="0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9" borderId="35" xfId="0" applyFill="1" applyBorder="1" applyProtection="1">
      <protection locked="0"/>
    </xf>
    <xf numFmtId="0" fontId="0" fillId="9" borderId="0" xfId="0" applyFill="1" applyProtection="1">
      <protection locked="0"/>
    </xf>
    <xf numFmtId="1" fontId="0" fillId="0" borderId="48" xfId="0" applyNumberFormat="1" applyBorder="1"/>
    <xf numFmtId="0" fontId="4" fillId="9" borderId="0" xfId="0" applyFont="1" applyFill="1" applyProtection="1">
      <protection locked="0"/>
    </xf>
    <xf numFmtId="0" fontId="0" fillId="0" borderId="11" xfId="0" applyBorder="1"/>
    <xf numFmtId="0" fontId="0" fillId="0" borderId="57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49" xfId="0" applyNumberFormat="1" applyBorder="1"/>
    <xf numFmtId="0" fontId="0" fillId="0" borderId="58" xfId="0" applyBorder="1" applyProtection="1">
      <protection locked="0"/>
    </xf>
    <xf numFmtId="0" fontId="0" fillId="0" borderId="59" xfId="0" applyBorder="1"/>
    <xf numFmtId="0" fontId="0" fillId="0" borderId="16" xfId="0" applyBorder="1" applyAlignment="1">
      <alignment horizontal="center"/>
    </xf>
    <xf numFmtId="1" fontId="0" fillId="0" borderId="60" xfId="0" applyNumberFormat="1" applyBorder="1"/>
    <xf numFmtId="0" fontId="5" fillId="0" borderId="0" xfId="0" applyFont="1"/>
    <xf numFmtId="0" fontId="3" fillId="6" borderId="23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top" wrapText="1"/>
    </xf>
    <xf numFmtId="0" fontId="0" fillId="0" borderId="16" xfId="0" applyBorder="1"/>
    <xf numFmtId="0" fontId="0" fillId="0" borderId="17" xfId="0" applyBorder="1"/>
    <xf numFmtId="1" fontId="2" fillId="0" borderId="17" xfId="0" applyNumberFormat="1" applyFont="1" applyBorder="1"/>
    <xf numFmtId="0" fontId="3" fillId="0" borderId="17" xfId="0" applyFont="1" applyBorder="1"/>
    <xf numFmtId="0" fontId="0" fillId="0" borderId="61" xfId="0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65" xfId="0" applyBorder="1" applyAlignment="1">
      <alignment horizontal="right"/>
    </xf>
    <xf numFmtId="0" fontId="0" fillId="0" borderId="20" xfId="0" applyBorder="1"/>
    <xf numFmtId="0" fontId="6" fillId="11" borderId="66" xfId="0" applyFont="1" applyFill="1" applyBorder="1" applyAlignment="1">
      <alignment horizontal="center" vertical="top" wrapText="1"/>
    </xf>
    <xf numFmtId="0" fontId="6" fillId="11" borderId="66" xfId="0" applyFont="1" applyFill="1" applyBorder="1" applyAlignment="1">
      <alignment horizontal="center" vertical="center" wrapText="1"/>
    </xf>
    <xf numFmtId="0" fontId="6" fillId="11" borderId="67" xfId="0" applyFont="1" applyFill="1" applyBorder="1" applyAlignment="1">
      <alignment horizontal="left" vertical="center" wrapText="1"/>
    </xf>
    <xf numFmtId="1" fontId="6" fillId="11" borderId="68" xfId="0" applyNumberFormat="1" applyFont="1" applyFill="1" applyBorder="1" applyAlignment="1">
      <alignment horizontal="left" vertical="center" wrapText="1"/>
    </xf>
    <xf numFmtId="1" fontId="6" fillId="11" borderId="66" xfId="0" applyNumberFormat="1" applyFont="1" applyFill="1" applyBorder="1" applyAlignment="1">
      <alignment horizontal="left" vertical="center" wrapText="1"/>
    </xf>
    <xf numFmtId="0" fontId="0" fillId="10" borderId="71" xfId="0" applyFill="1" applyBorder="1"/>
    <xf numFmtId="1" fontId="0" fillId="10" borderId="72" xfId="0" applyNumberFormat="1" applyFill="1" applyBorder="1"/>
    <xf numFmtId="0" fontId="0" fillId="10" borderId="73" xfId="0" applyFill="1" applyBorder="1"/>
    <xf numFmtId="0" fontId="0" fillId="10" borderId="74" xfId="0" applyFill="1" applyBorder="1"/>
    <xf numFmtId="0" fontId="0" fillId="10" borderId="14" xfId="0" applyFill="1" applyBorder="1"/>
    <xf numFmtId="0" fontId="0" fillId="0" borderId="47" xfId="0" applyFont="1" applyBorder="1"/>
    <xf numFmtId="0" fontId="0" fillId="0" borderId="30" xfId="0" applyBorder="1" applyAlignment="1">
      <alignment horizontal="right"/>
    </xf>
    <xf numFmtId="0" fontId="0" fillId="0" borderId="75" xfId="0" applyBorder="1"/>
    <xf numFmtId="0" fontId="0" fillId="0" borderId="37" xfId="0" applyBorder="1" applyAlignment="1">
      <alignment horizontal="right"/>
    </xf>
    <xf numFmtId="0" fontId="0" fillId="0" borderId="26" xfId="0" applyBorder="1"/>
    <xf numFmtId="0" fontId="0" fillId="0" borderId="76" xfId="0" applyBorder="1"/>
    <xf numFmtId="0" fontId="0" fillId="0" borderId="77" xfId="0" applyBorder="1"/>
    <xf numFmtId="0" fontId="0" fillId="0" borderId="9" xfId="0" applyBorder="1"/>
    <xf numFmtId="0" fontId="0" fillId="0" borderId="71" xfId="0" applyBorder="1"/>
    <xf numFmtId="0" fontId="0" fillId="0" borderId="72" xfId="0" applyBorder="1"/>
    <xf numFmtId="0" fontId="0" fillId="0" borderId="28" xfId="0" applyBorder="1"/>
    <xf numFmtId="0" fontId="0" fillId="0" borderId="78" xfId="0" applyBorder="1"/>
    <xf numFmtId="0" fontId="0" fillId="0" borderId="73" xfId="0" applyBorder="1"/>
    <xf numFmtId="0" fontId="0" fillId="0" borderId="55" xfId="0" applyBorder="1"/>
    <xf numFmtId="0" fontId="0" fillId="0" borderId="74" xfId="0" applyBorder="1"/>
    <xf numFmtId="0" fontId="0" fillId="0" borderId="36" xfId="0" applyBorder="1"/>
    <xf numFmtId="0" fontId="0" fillId="0" borderId="47" xfId="0" applyBorder="1"/>
    <xf numFmtId="0" fontId="0" fillId="0" borderId="21" xfId="0" applyBorder="1"/>
    <xf numFmtId="0" fontId="0" fillId="0" borderId="79" xfId="0" applyBorder="1"/>
    <xf numFmtId="0" fontId="0" fillId="0" borderId="4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22" xfId="0" applyFill="1" applyBorder="1" applyAlignment="1">
      <alignment horizontal="left" wrapText="1"/>
    </xf>
    <xf numFmtId="0" fontId="0" fillId="6" borderId="13" xfId="0" applyFill="1" applyBorder="1" applyAlignment="1">
      <alignment horizontal="left" wrapText="1"/>
    </xf>
    <xf numFmtId="0" fontId="0" fillId="6" borderId="47" xfId="0" applyFill="1" applyBorder="1" applyAlignment="1">
      <alignment horizontal="left" wrapText="1"/>
    </xf>
    <xf numFmtId="0" fontId="0" fillId="6" borderId="48" xfId="0" applyFill="1" applyBorder="1" applyAlignment="1">
      <alignment horizontal="left" wrapText="1"/>
    </xf>
    <xf numFmtId="0" fontId="2" fillId="12" borderId="29" xfId="0" applyFont="1" applyFill="1" applyBorder="1" applyAlignment="1">
      <alignment horizontal="left"/>
    </xf>
    <xf numFmtId="0" fontId="2" fillId="12" borderId="11" xfId="0" applyFont="1" applyFill="1" applyBorder="1" applyAlignment="1">
      <alignment horizontal="left"/>
    </xf>
    <xf numFmtId="0" fontId="2" fillId="12" borderId="77" xfId="0" applyFont="1" applyFill="1" applyBorder="1" applyAlignment="1">
      <alignment horizontal="left"/>
    </xf>
    <xf numFmtId="0" fontId="0" fillId="12" borderId="23" xfId="0" applyFill="1" applyBorder="1" applyAlignment="1">
      <alignment horizontal="left"/>
    </xf>
    <xf numFmtId="0" fontId="0" fillId="12" borderId="21" xfId="0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2" xfId="0" applyBorder="1" applyAlignment="1">
      <alignment horizontal="left"/>
    </xf>
    <xf numFmtId="0" fontId="6" fillId="11" borderId="69" xfId="0" applyFont="1" applyFill="1" applyBorder="1" applyAlignment="1">
      <alignment horizontal="center" vertical="center" wrapText="1"/>
    </xf>
    <xf numFmtId="0" fontId="6" fillId="11" borderId="70" xfId="0" applyFont="1" applyFill="1" applyBorder="1" applyAlignment="1">
      <alignment horizontal="center" vertical="center" wrapText="1"/>
    </xf>
    <xf numFmtId="0" fontId="6" fillId="11" borderId="67" xfId="0" applyFont="1" applyFill="1" applyBorder="1" applyAlignment="1">
      <alignment horizontal="center" vertical="center" wrapText="1"/>
    </xf>
  </cellXfs>
  <cellStyles count="2">
    <cellStyle name="Normal" xfId="0" builtinId="0"/>
    <cellStyle name="Procent" xfId="1" builtinId="5"/>
  </cellStyles>
  <dxfs count="4">
    <dxf>
      <fill>
        <patternFill patternType="darkUp">
          <fgColor theme="6" tint="0.59996337778862885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5"/>
  <sheetViews>
    <sheetView tabSelected="1" zoomScale="80" zoomScaleNormal="80" workbookViewId="0"/>
  </sheetViews>
  <sheetFormatPr defaultRowHeight="15" x14ac:dyDescent="0.25"/>
  <cols>
    <col min="1" max="1" width="44.42578125" bestFit="1" customWidth="1"/>
    <col min="2" max="2" width="13.7109375" customWidth="1"/>
    <col min="3" max="4" width="13.5703125" customWidth="1"/>
    <col min="5" max="5" width="13.28515625" customWidth="1"/>
    <col min="6" max="6" width="13.42578125" customWidth="1"/>
    <col min="7" max="7" width="13.140625" customWidth="1"/>
    <col min="8" max="8" width="13.5703125" customWidth="1"/>
    <col min="10" max="10" width="32.85546875" customWidth="1"/>
    <col min="11" max="11" width="9.7109375" customWidth="1"/>
    <col min="12" max="12" width="5.5703125" bestFit="1" customWidth="1"/>
    <col min="13" max="13" width="3.7109375" bestFit="1" customWidth="1"/>
    <col min="14" max="14" width="17.42578125" bestFit="1" customWidth="1"/>
    <col min="18" max="18" width="9.85546875" bestFit="1" customWidth="1"/>
  </cols>
  <sheetData>
    <row r="1" spans="1:14" ht="21" x14ac:dyDescent="0.35">
      <c r="A1" s="144" t="s">
        <v>31</v>
      </c>
    </row>
    <row r="3" spans="1:14" x14ac:dyDescent="0.25">
      <c r="A3" t="s">
        <v>51</v>
      </c>
      <c r="B3" s="142"/>
    </row>
    <row r="4" spans="1:14" x14ac:dyDescent="0.25">
      <c r="A4" t="s">
        <v>49</v>
      </c>
      <c r="B4" s="142"/>
    </row>
    <row r="5" spans="1:14" x14ac:dyDescent="0.25">
      <c r="A5" t="s">
        <v>50</v>
      </c>
      <c r="B5" s="142"/>
    </row>
    <row r="6" spans="1:14" x14ac:dyDescent="0.25">
      <c r="A6" t="s">
        <v>48</v>
      </c>
      <c r="B6" s="142"/>
    </row>
    <row r="7" spans="1:14" ht="15.75" thickBot="1" x14ac:dyDescent="0.3"/>
    <row r="8" spans="1:14" ht="15.75" thickBot="1" x14ac:dyDescent="0.3">
      <c r="A8" s="22" t="s">
        <v>29</v>
      </c>
      <c r="B8" s="10"/>
      <c r="C8" s="10"/>
      <c r="D8" s="10"/>
      <c r="E8" s="10"/>
      <c r="F8" s="10"/>
      <c r="G8" s="10"/>
      <c r="H8" s="11"/>
      <c r="J8" s="23" t="s">
        <v>24</v>
      </c>
      <c r="K8" s="20"/>
      <c r="L8" s="20"/>
      <c r="M8" s="20"/>
      <c r="N8" s="21"/>
    </row>
    <row r="9" spans="1:14" ht="15.75" thickBot="1" x14ac:dyDescent="0.3">
      <c r="A9" s="1" t="s">
        <v>14</v>
      </c>
      <c r="B9" s="130" t="s">
        <v>16</v>
      </c>
      <c r="C9" s="131" t="s">
        <v>17</v>
      </c>
      <c r="D9" s="131" t="s">
        <v>18</v>
      </c>
      <c r="E9" s="131" t="s">
        <v>19</v>
      </c>
      <c r="F9" s="130" t="s">
        <v>20</v>
      </c>
      <c r="G9" s="131" t="s">
        <v>21</v>
      </c>
      <c r="H9" s="2" t="s">
        <v>0</v>
      </c>
      <c r="J9" s="1" t="s">
        <v>15</v>
      </c>
      <c r="K9" s="203" t="s">
        <v>24</v>
      </c>
      <c r="L9" s="204"/>
      <c r="M9" s="205"/>
      <c r="N9" s="18" t="s">
        <v>30</v>
      </c>
    </row>
    <row r="10" spans="1:14" x14ac:dyDescent="0.25">
      <c r="A10" s="3" t="str">
        <f>J10</f>
        <v>Etageboliger</v>
      </c>
      <c r="B10" s="132">
        <v>0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3">
        <f t="shared" ref="H10:H15" si="0">SUM(B10:G10)</f>
        <v>0</v>
      </c>
      <c r="J10" s="3" t="s">
        <v>23</v>
      </c>
      <c r="K10" s="4" t="s">
        <v>25</v>
      </c>
      <c r="L10" s="70">
        <v>80</v>
      </c>
      <c r="M10" s="70" t="s">
        <v>26</v>
      </c>
      <c r="N10" s="19" t="s">
        <v>28</v>
      </c>
    </row>
    <row r="11" spans="1:14" x14ac:dyDescent="0.25">
      <c r="A11" s="3" t="str">
        <f>J11</f>
        <v>Dagligvarer</v>
      </c>
      <c r="B11" s="133">
        <v>0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5">
        <f t="shared" si="0"/>
        <v>0</v>
      </c>
      <c r="J11" s="5" t="s">
        <v>8</v>
      </c>
      <c r="K11" s="4" t="s">
        <v>25</v>
      </c>
      <c r="L11" s="71">
        <v>25</v>
      </c>
      <c r="M11" s="70" t="s">
        <v>26</v>
      </c>
      <c r="N11" s="5" t="s">
        <v>28</v>
      </c>
    </row>
    <row r="12" spans="1:14" x14ac:dyDescent="0.25">
      <c r="A12" s="3" t="str">
        <f>J12</f>
        <v>Udvalgsvarer</v>
      </c>
      <c r="B12" s="133">
        <v>0</v>
      </c>
      <c r="C12" s="133">
        <v>0</v>
      </c>
      <c r="D12" s="133">
        <v>0</v>
      </c>
      <c r="E12" s="133">
        <v>0</v>
      </c>
      <c r="F12" s="133">
        <v>0</v>
      </c>
      <c r="G12" s="133">
        <v>0</v>
      </c>
      <c r="H12" s="5">
        <f t="shared" si="0"/>
        <v>0</v>
      </c>
      <c r="J12" s="5" t="s">
        <v>9</v>
      </c>
      <c r="K12" s="4" t="s">
        <v>25</v>
      </c>
      <c r="L12" s="72">
        <v>50</v>
      </c>
      <c r="M12" s="70" t="s">
        <v>26</v>
      </c>
      <c r="N12" s="5" t="s">
        <v>28</v>
      </c>
    </row>
    <row r="13" spans="1:14" x14ac:dyDescent="0.25">
      <c r="A13" s="3" t="str">
        <f>J13</f>
        <v>Kontor/administration</v>
      </c>
      <c r="B13" s="133">
        <v>0</v>
      </c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5">
        <f t="shared" si="0"/>
        <v>0</v>
      </c>
      <c r="J13" s="5" t="s">
        <v>27</v>
      </c>
      <c r="K13" s="4" t="s">
        <v>25</v>
      </c>
      <c r="L13" s="61">
        <v>50</v>
      </c>
      <c r="M13" s="70" t="s">
        <v>26</v>
      </c>
      <c r="N13" s="5" t="s">
        <v>28</v>
      </c>
    </row>
    <row r="14" spans="1:14" ht="15.75" thickBot="1" x14ac:dyDescent="0.3">
      <c r="A14" s="3" t="str">
        <f>J14</f>
        <v>Restaurant</v>
      </c>
      <c r="B14" s="133">
        <v>0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5">
        <f t="shared" si="0"/>
        <v>0</v>
      </c>
      <c r="J14" s="17" t="s">
        <v>10</v>
      </c>
      <c r="K14" s="74" t="s">
        <v>25</v>
      </c>
      <c r="L14" s="62">
        <v>10</v>
      </c>
      <c r="M14" s="73" t="s">
        <v>26</v>
      </c>
      <c r="N14" s="17" t="s">
        <v>42</v>
      </c>
    </row>
    <row r="15" spans="1:14" ht="15.75" thickBot="1" x14ac:dyDescent="0.3">
      <c r="A15" s="6" t="s">
        <v>1</v>
      </c>
      <c r="B15" s="7">
        <f t="shared" ref="B15:G15" si="1">SUM(B10:B14)</f>
        <v>0</v>
      </c>
      <c r="C15" s="8">
        <f t="shared" si="1"/>
        <v>0</v>
      </c>
      <c r="D15" s="8">
        <f t="shared" si="1"/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9">
        <f t="shared" si="0"/>
        <v>0</v>
      </c>
      <c r="J15" s="16"/>
      <c r="K15" s="16"/>
      <c r="L15" s="16"/>
      <c r="M15" s="16"/>
    </row>
    <row r="16" spans="1:14" ht="15.75" thickBot="1" x14ac:dyDescent="0.3">
      <c r="D16" s="153" t="s">
        <v>52</v>
      </c>
    </row>
    <row r="17" spans="1:13" ht="15.75" thickBot="1" x14ac:dyDescent="0.3">
      <c r="A17" s="26" t="s">
        <v>39</v>
      </c>
      <c r="B17" s="24"/>
      <c r="C17" s="24"/>
      <c r="D17" s="24"/>
      <c r="E17" s="24"/>
      <c r="F17" s="24"/>
      <c r="G17" s="24"/>
      <c r="H17" s="25"/>
    </row>
    <row r="18" spans="1:13" ht="15.75" thickBot="1" x14ac:dyDescent="0.3">
      <c r="A18" s="1" t="str">
        <f>A9</f>
        <v>Anvendelse/byggefelt</v>
      </c>
      <c r="B18" s="64" t="str">
        <f>B9</f>
        <v>Område 1</v>
      </c>
      <c r="C18" s="64" t="str">
        <f t="shared" ref="C18:G18" si="2">C9</f>
        <v>Område 2</v>
      </c>
      <c r="D18" s="64" t="str">
        <f t="shared" si="2"/>
        <v>Område 3</v>
      </c>
      <c r="E18" s="64" t="str">
        <f t="shared" si="2"/>
        <v>Område 4</v>
      </c>
      <c r="F18" s="64" t="str">
        <f t="shared" si="2"/>
        <v>Område 5</v>
      </c>
      <c r="G18" s="64" t="str">
        <f t="shared" si="2"/>
        <v>Område 6</v>
      </c>
      <c r="H18" s="2" t="s">
        <v>0</v>
      </c>
    </row>
    <row r="19" spans="1:13" x14ac:dyDescent="0.25">
      <c r="A19" s="3" t="str">
        <f>J10</f>
        <v>Etageboliger</v>
      </c>
      <c r="B19" s="29">
        <f>ROUNDUP(B10/$L10,0)</f>
        <v>0</v>
      </c>
      <c r="C19" s="29">
        <f t="shared" ref="C19:G19" si="3">ROUNDUP(C10/$L10,0)</f>
        <v>0</v>
      </c>
      <c r="D19" s="29">
        <f t="shared" si="3"/>
        <v>0</v>
      </c>
      <c r="E19" s="29">
        <f t="shared" si="3"/>
        <v>0</v>
      </c>
      <c r="F19" s="29">
        <f t="shared" si="3"/>
        <v>0</v>
      </c>
      <c r="G19" s="29">
        <f t="shared" si="3"/>
        <v>0</v>
      </c>
      <c r="H19" s="27">
        <f t="shared" ref="H19:H24" si="4">SUM(B19:G19)</f>
        <v>0</v>
      </c>
    </row>
    <row r="20" spans="1:13" x14ac:dyDescent="0.25">
      <c r="A20" s="3" t="str">
        <f>J11</f>
        <v>Dagligvarer</v>
      </c>
      <c r="B20" s="29">
        <f t="shared" ref="B20:G23" si="5">ROUNDUP(B11/$L11,0)</f>
        <v>0</v>
      </c>
      <c r="C20" s="29">
        <f t="shared" si="5"/>
        <v>0</v>
      </c>
      <c r="D20" s="29">
        <f t="shared" si="5"/>
        <v>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8">
        <f t="shared" si="4"/>
        <v>0</v>
      </c>
    </row>
    <row r="21" spans="1:13" x14ac:dyDescent="0.25">
      <c r="A21" s="3" t="str">
        <f>J12</f>
        <v>Udvalgsvarer</v>
      </c>
      <c r="B21" s="29">
        <f t="shared" si="5"/>
        <v>0</v>
      </c>
      <c r="C21" s="29">
        <f t="shared" si="5"/>
        <v>0</v>
      </c>
      <c r="D21" s="29">
        <f t="shared" si="5"/>
        <v>0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8">
        <f t="shared" si="4"/>
        <v>0</v>
      </c>
    </row>
    <row r="22" spans="1:13" x14ac:dyDescent="0.25">
      <c r="A22" s="3" t="str">
        <f>J13</f>
        <v>Kontor/administration</v>
      </c>
      <c r="B22" s="29">
        <f t="shared" si="5"/>
        <v>0</v>
      </c>
      <c r="C22" s="29">
        <f t="shared" si="5"/>
        <v>0</v>
      </c>
      <c r="D22" s="29">
        <f t="shared" si="5"/>
        <v>0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8">
        <f t="shared" si="4"/>
        <v>0</v>
      </c>
    </row>
    <row r="23" spans="1:13" ht="15.75" thickBot="1" x14ac:dyDescent="0.3">
      <c r="A23" s="3" t="str">
        <f>J14</f>
        <v>Restaurant</v>
      </c>
      <c r="B23" s="29">
        <f t="shared" si="5"/>
        <v>0</v>
      </c>
      <c r="C23" s="29">
        <f t="shared" si="5"/>
        <v>0</v>
      </c>
      <c r="D23" s="29">
        <f t="shared" si="5"/>
        <v>0</v>
      </c>
      <c r="E23" s="29">
        <f t="shared" si="5"/>
        <v>0</v>
      </c>
      <c r="F23" s="29">
        <f t="shared" si="5"/>
        <v>0</v>
      </c>
      <c r="G23" s="29">
        <f t="shared" si="5"/>
        <v>0</v>
      </c>
      <c r="H23" s="40">
        <f t="shared" si="4"/>
        <v>0</v>
      </c>
    </row>
    <row r="24" spans="1:13" ht="15.75" thickBot="1" x14ac:dyDescent="0.3">
      <c r="A24" s="6" t="s">
        <v>1</v>
      </c>
      <c r="B24" s="7">
        <f t="shared" ref="B24:G24" si="6">SUM(B19:B23)</f>
        <v>0</v>
      </c>
      <c r="C24" s="8">
        <f t="shared" si="6"/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9">
        <f t="shared" si="4"/>
        <v>0</v>
      </c>
      <c r="J24" s="16"/>
      <c r="K24" s="16"/>
      <c r="L24" s="16"/>
      <c r="M24" s="16"/>
    </row>
    <row r="25" spans="1:13" ht="15.75" thickBot="1" x14ac:dyDescent="0.3">
      <c r="A25" s="38"/>
      <c r="B25" s="13"/>
      <c r="C25" s="13"/>
      <c r="D25" s="13"/>
      <c r="E25" s="13"/>
      <c r="F25" s="13"/>
      <c r="G25" s="13"/>
      <c r="H25" s="13"/>
    </row>
    <row r="26" spans="1:13" ht="15.75" thickBot="1" x14ac:dyDescent="0.3">
      <c r="A26" s="54" t="s">
        <v>22</v>
      </c>
      <c r="B26" s="53"/>
      <c r="C26" s="53"/>
      <c r="D26" s="53"/>
      <c r="E26" s="53"/>
      <c r="F26" s="53"/>
      <c r="G26" s="53"/>
      <c r="H26" s="134">
        <v>0</v>
      </c>
    </row>
    <row r="27" spans="1:13" ht="15.75" thickBot="1" x14ac:dyDescent="0.3">
      <c r="A27" s="6" t="s">
        <v>13</v>
      </c>
      <c r="B27" s="51"/>
      <c r="C27" s="51"/>
      <c r="D27" s="51"/>
      <c r="E27" s="51"/>
      <c r="F27" s="51"/>
      <c r="G27" s="51"/>
      <c r="H27" s="30">
        <f>SUM(H24:H26)</f>
        <v>0</v>
      </c>
    </row>
    <row r="28" spans="1:13" ht="15.75" thickBot="1" x14ac:dyDescent="0.3">
      <c r="A28" s="38"/>
      <c r="B28" s="13"/>
      <c r="C28" s="13"/>
      <c r="D28" s="13"/>
      <c r="E28" s="13"/>
      <c r="F28" s="13"/>
      <c r="G28" s="13"/>
      <c r="H28" s="14"/>
    </row>
    <row r="29" spans="1:13" ht="15.75" thickBot="1" x14ac:dyDescent="0.3">
      <c r="A29" s="52" t="s">
        <v>12</v>
      </c>
      <c r="B29" s="41"/>
      <c r="C29" s="41"/>
      <c r="D29" s="41"/>
      <c r="E29" s="41"/>
      <c r="F29" s="41"/>
      <c r="G29" s="42"/>
      <c r="H29" s="32"/>
      <c r="J29" s="129" t="s">
        <v>32</v>
      </c>
      <c r="K29" s="43"/>
    </row>
    <row r="30" spans="1:13" ht="15.75" thickBot="1" x14ac:dyDescent="0.3">
      <c r="A30" s="198" t="s">
        <v>11</v>
      </c>
      <c r="B30" s="200" t="s">
        <v>2</v>
      </c>
      <c r="C30" s="201"/>
      <c r="D30" s="202"/>
      <c r="E30" s="200" t="s">
        <v>3</v>
      </c>
      <c r="F30" s="202"/>
      <c r="G30" s="96" t="s">
        <v>4</v>
      </c>
      <c r="J30" s="206" t="s">
        <v>46</v>
      </c>
      <c r="K30" s="207"/>
    </row>
    <row r="31" spans="1:13" ht="15.75" customHeight="1" thickBot="1" x14ac:dyDescent="0.3">
      <c r="A31" s="199"/>
      <c r="B31" s="58" t="s">
        <v>5</v>
      </c>
      <c r="C31" s="45" t="s">
        <v>6</v>
      </c>
      <c r="D31" s="45" t="s">
        <v>7</v>
      </c>
      <c r="E31" s="58" t="s">
        <v>6</v>
      </c>
      <c r="F31" s="45" t="s">
        <v>7</v>
      </c>
      <c r="G31" s="45" t="s">
        <v>6</v>
      </c>
      <c r="J31" s="208"/>
      <c r="K31" s="209"/>
    </row>
    <row r="32" spans="1:13" x14ac:dyDescent="0.25">
      <c r="A32" s="92" t="str">
        <f>J10</f>
        <v>Etageboliger</v>
      </c>
      <c r="B32" s="59">
        <v>0.5</v>
      </c>
      <c r="C32" s="47">
        <v>0.6</v>
      </c>
      <c r="D32" s="48">
        <v>1</v>
      </c>
      <c r="E32" s="59">
        <v>0.6</v>
      </c>
      <c r="F32" s="48">
        <v>0.6</v>
      </c>
      <c r="G32" s="65">
        <v>0.7</v>
      </c>
      <c r="J32" s="82" t="str">
        <f>J10</f>
        <v>Etageboliger</v>
      </c>
      <c r="K32" s="139">
        <v>0</v>
      </c>
    </row>
    <row r="33" spans="1:13" x14ac:dyDescent="0.25">
      <c r="A33" s="69" t="str">
        <f>J11</f>
        <v>Dagligvarer</v>
      </c>
      <c r="B33" s="60">
        <v>0.3</v>
      </c>
      <c r="C33" s="49">
        <v>0.7</v>
      </c>
      <c r="D33" s="50">
        <v>0.4</v>
      </c>
      <c r="E33" s="60">
        <v>1</v>
      </c>
      <c r="F33" s="50">
        <v>0.1</v>
      </c>
      <c r="G33" s="66">
        <v>0.4</v>
      </c>
      <c r="J33" s="88" t="str">
        <f>J11</f>
        <v>Dagligvarer</v>
      </c>
      <c r="K33" s="140">
        <v>0</v>
      </c>
    </row>
    <row r="34" spans="1:13" x14ac:dyDescent="0.25">
      <c r="A34" s="69" t="str">
        <f>J12</f>
        <v>Udvalgsvarer</v>
      </c>
      <c r="B34" s="60">
        <v>0.3</v>
      </c>
      <c r="C34" s="49">
        <v>0.7</v>
      </c>
      <c r="D34" s="50">
        <v>0.4</v>
      </c>
      <c r="E34" s="60">
        <v>1</v>
      </c>
      <c r="F34" s="50">
        <v>0</v>
      </c>
      <c r="G34" s="66">
        <v>0.4</v>
      </c>
      <c r="J34" s="88" t="str">
        <f>J12</f>
        <v>Udvalgsvarer</v>
      </c>
      <c r="K34" s="140">
        <v>0</v>
      </c>
    </row>
    <row r="35" spans="1:13" x14ac:dyDescent="0.25">
      <c r="A35" s="69" t="str">
        <f>J13</f>
        <v>Kontor/administration</v>
      </c>
      <c r="B35" s="60">
        <v>1</v>
      </c>
      <c r="C35" s="49">
        <v>1</v>
      </c>
      <c r="D35" s="50">
        <v>0.05</v>
      </c>
      <c r="E35" s="60">
        <v>0.05</v>
      </c>
      <c r="F35" s="50">
        <v>0</v>
      </c>
      <c r="G35" s="66">
        <v>0</v>
      </c>
      <c r="J35" s="88" t="str">
        <f>J13</f>
        <v>Kontor/administration</v>
      </c>
      <c r="K35" s="140">
        <v>0</v>
      </c>
    </row>
    <row r="36" spans="1:13" ht="15.75" thickBot="1" x14ac:dyDescent="0.3">
      <c r="A36" s="93" t="str">
        <f>J14</f>
        <v>Restaurant</v>
      </c>
      <c r="B36" s="97">
        <v>0.3</v>
      </c>
      <c r="C36" s="98">
        <v>0.4</v>
      </c>
      <c r="D36" s="99">
        <v>0.9</v>
      </c>
      <c r="E36" s="97">
        <v>0.7</v>
      </c>
      <c r="F36" s="99">
        <v>1</v>
      </c>
      <c r="G36" s="100">
        <v>0.4</v>
      </c>
      <c r="J36" s="84" t="str">
        <f>J14</f>
        <v>Restaurant</v>
      </c>
      <c r="K36" s="141">
        <v>0</v>
      </c>
    </row>
    <row r="37" spans="1:13" ht="15.75" thickBot="1" x14ac:dyDescent="0.3"/>
    <row r="38" spans="1:13" ht="15.75" thickBot="1" x14ac:dyDescent="0.3">
      <c r="A38" s="52" t="s">
        <v>41</v>
      </c>
      <c r="B38" s="41"/>
      <c r="C38" s="41"/>
      <c r="D38" s="41"/>
      <c r="E38" s="41"/>
      <c r="F38" s="41"/>
      <c r="G38" s="41"/>
      <c r="H38" s="42"/>
    </row>
    <row r="39" spans="1:13" ht="15.75" customHeight="1" thickBot="1" x14ac:dyDescent="0.3">
      <c r="A39" s="198" t="s">
        <v>11</v>
      </c>
      <c r="B39" s="200" t="s">
        <v>2</v>
      </c>
      <c r="C39" s="201"/>
      <c r="D39" s="202"/>
      <c r="E39" s="201" t="s">
        <v>3</v>
      </c>
      <c r="F39" s="201"/>
      <c r="G39" s="154" t="s">
        <v>4</v>
      </c>
      <c r="H39" s="156"/>
    </row>
    <row r="40" spans="1:13" ht="15.75" thickBot="1" x14ac:dyDescent="0.3">
      <c r="A40" s="199"/>
      <c r="B40" s="58" t="s">
        <v>5</v>
      </c>
      <c r="C40" s="45" t="s">
        <v>6</v>
      </c>
      <c r="D40" s="45" t="s">
        <v>7</v>
      </c>
      <c r="E40" s="45" t="s">
        <v>6</v>
      </c>
      <c r="F40" s="46" t="s">
        <v>7</v>
      </c>
      <c r="G40" s="155" t="s">
        <v>6</v>
      </c>
      <c r="H40" s="157"/>
    </row>
    <row r="41" spans="1:13" x14ac:dyDescent="0.25">
      <c r="A41" s="92" t="str">
        <f>J10</f>
        <v>Etageboliger</v>
      </c>
      <c r="B41" s="82">
        <f t="shared" ref="B41:G45" si="7">ROUNDUP(B32*($H19-$K32)+$K32,0)</f>
        <v>0</v>
      </c>
      <c r="C41" s="36">
        <f t="shared" si="7"/>
        <v>0</v>
      </c>
      <c r="D41" s="108">
        <f t="shared" si="7"/>
        <v>0</v>
      </c>
      <c r="E41" s="82">
        <f t="shared" si="7"/>
        <v>0</v>
      </c>
      <c r="F41" s="108">
        <f t="shared" si="7"/>
        <v>0</v>
      </c>
      <c r="G41" s="92">
        <f t="shared" si="7"/>
        <v>0</v>
      </c>
      <c r="H41" s="157"/>
    </row>
    <row r="42" spans="1:13" x14ac:dyDescent="0.25">
      <c r="A42" s="69" t="str">
        <f>J11</f>
        <v>Dagligvarer</v>
      </c>
      <c r="B42" s="88">
        <f t="shared" si="7"/>
        <v>0</v>
      </c>
      <c r="C42" s="91">
        <f t="shared" si="7"/>
        <v>0</v>
      </c>
      <c r="D42" s="94">
        <f t="shared" si="7"/>
        <v>0</v>
      </c>
      <c r="E42" s="88">
        <f t="shared" si="7"/>
        <v>0</v>
      </c>
      <c r="F42" s="94">
        <f t="shared" si="7"/>
        <v>0</v>
      </c>
      <c r="G42" s="69">
        <f t="shared" si="7"/>
        <v>0</v>
      </c>
      <c r="H42" s="157"/>
    </row>
    <row r="43" spans="1:13" x14ac:dyDescent="0.25">
      <c r="A43" s="69" t="str">
        <f>J12</f>
        <v>Udvalgsvarer</v>
      </c>
      <c r="B43" s="88">
        <f t="shared" si="7"/>
        <v>0</v>
      </c>
      <c r="C43" s="91">
        <f t="shared" si="7"/>
        <v>0</v>
      </c>
      <c r="D43" s="94">
        <f t="shared" si="7"/>
        <v>0</v>
      </c>
      <c r="E43" s="88">
        <f t="shared" si="7"/>
        <v>0</v>
      </c>
      <c r="F43" s="94">
        <f t="shared" si="7"/>
        <v>0</v>
      </c>
      <c r="G43" s="69">
        <f t="shared" si="7"/>
        <v>0</v>
      </c>
      <c r="H43" s="157"/>
    </row>
    <row r="44" spans="1:13" x14ac:dyDescent="0.25">
      <c r="A44" s="69" t="str">
        <f>J13</f>
        <v>Kontor/administration</v>
      </c>
      <c r="B44" s="88">
        <f t="shared" si="7"/>
        <v>0</v>
      </c>
      <c r="C44" s="91">
        <f t="shared" si="7"/>
        <v>0</v>
      </c>
      <c r="D44" s="94">
        <f t="shared" si="7"/>
        <v>0</v>
      </c>
      <c r="E44" s="88">
        <f t="shared" si="7"/>
        <v>0</v>
      </c>
      <c r="F44" s="94">
        <f t="shared" si="7"/>
        <v>0</v>
      </c>
      <c r="G44" s="69">
        <f t="shared" si="7"/>
        <v>0</v>
      </c>
      <c r="H44" s="158"/>
      <c r="J44" s="12"/>
    </row>
    <row r="45" spans="1:13" ht="15.75" thickBot="1" x14ac:dyDescent="0.3">
      <c r="A45" s="93" t="str">
        <f>J14</f>
        <v>Restaurant</v>
      </c>
      <c r="B45" s="84">
        <f t="shared" si="7"/>
        <v>0</v>
      </c>
      <c r="C45" s="85">
        <f t="shared" si="7"/>
        <v>0</v>
      </c>
      <c r="D45" s="95">
        <f t="shared" si="7"/>
        <v>0</v>
      </c>
      <c r="E45" s="84">
        <f t="shared" si="7"/>
        <v>0</v>
      </c>
      <c r="F45" s="95">
        <f t="shared" si="7"/>
        <v>0</v>
      </c>
      <c r="G45" s="93">
        <f t="shared" si="7"/>
        <v>0</v>
      </c>
      <c r="H45" s="157"/>
      <c r="J45" s="12"/>
    </row>
    <row r="46" spans="1:13" ht="15.75" thickBot="1" x14ac:dyDescent="0.3">
      <c r="A46" s="159" t="s">
        <v>1</v>
      </c>
      <c r="B46" s="160">
        <f t="shared" ref="B46:G46" si="8">SUM(B41:B45)</f>
        <v>0</v>
      </c>
      <c r="C46" s="161">
        <f t="shared" si="8"/>
        <v>0</v>
      </c>
      <c r="D46" s="162">
        <f t="shared" si="8"/>
        <v>0</v>
      </c>
      <c r="E46" s="163">
        <f t="shared" si="8"/>
        <v>0</v>
      </c>
      <c r="F46" s="164">
        <f t="shared" si="8"/>
        <v>0</v>
      </c>
      <c r="G46" s="115">
        <f t="shared" si="8"/>
        <v>0</v>
      </c>
      <c r="H46" s="157"/>
      <c r="I46" s="107"/>
    </row>
    <row r="47" spans="1:13" ht="15.75" thickBot="1" x14ac:dyDescent="0.3">
      <c r="A47" s="1" t="s">
        <v>41</v>
      </c>
      <c r="B47" s="165"/>
      <c r="C47" s="165"/>
      <c r="D47" s="165"/>
      <c r="E47" s="165"/>
      <c r="F47" s="165"/>
      <c r="G47" s="165"/>
      <c r="H47" s="1">
        <f>H24-MAX($B$46:$G$46)</f>
        <v>0</v>
      </c>
      <c r="K47" s="32"/>
      <c r="L47" s="32"/>
      <c r="M47" s="32"/>
    </row>
    <row r="48" spans="1:13" ht="15.75" thickBot="1" x14ac:dyDescent="0.3">
      <c r="A48" s="38"/>
      <c r="B48" s="13"/>
      <c r="C48" s="13"/>
      <c r="D48" s="13"/>
      <c r="E48" s="13"/>
      <c r="F48" s="13"/>
      <c r="G48" s="13"/>
      <c r="H48" s="14"/>
    </row>
    <row r="49" spans="1:16" ht="15.75" thickBot="1" x14ac:dyDescent="0.3">
      <c r="A49" s="75" t="s">
        <v>38</v>
      </c>
      <c r="B49" s="78"/>
      <c r="C49" s="78"/>
      <c r="D49" s="78"/>
      <c r="E49" s="78"/>
      <c r="F49" s="78"/>
      <c r="G49" s="78"/>
      <c r="H49" s="76"/>
      <c r="J49" s="127" t="s">
        <v>32</v>
      </c>
      <c r="K49" s="87"/>
    </row>
    <row r="50" spans="1:16" ht="15.75" thickBot="1" x14ac:dyDescent="0.3">
      <c r="A50" s="77" t="str">
        <f t="shared" ref="A50:H50" si="9">A9</f>
        <v>Anvendelse/byggefelt</v>
      </c>
      <c r="B50" s="80" t="str">
        <f t="shared" si="9"/>
        <v>Område 1</v>
      </c>
      <c r="C50" s="81" t="str">
        <f t="shared" si="9"/>
        <v>Område 2</v>
      </c>
      <c r="D50" s="81" t="str">
        <f t="shared" si="9"/>
        <v>Område 3</v>
      </c>
      <c r="E50" s="81" t="str">
        <f t="shared" si="9"/>
        <v>Område 4</v>
      </c>
      <c r="F50" s="81" t="str">
        <f t="shared" si="9"/>
        <v>Område 5</v>
      </c>
      <c r="G50" s="146" t="str">
        <f t="shared" si="9"/>
        <v>Område 6</v>
      </c>
      <c r="H50" s="147" t="str">
        <f t="shared" si="9"/>
        <v>I alt</v>
      </c>
      <c r="J50" s="82" t="s">
        <v>33</v>
      </c>
      <c r="K50" s="83" t="s">
        <v>34</v>
      </c>
      <c r="O50" s="35"/>
      <c r="P50" s="35"/>
    </row>
    <row r="51" spans="1:16" x14ac:dyDescent="0.25">
      <c r="A51" s="79" t="str">
        <f>J10</f>
        <v>Etageboliger</v>
      </c>
      <c r="B51" s="82">
        <f t="shared" ref="B51:G51" si="10">ROUNDDOWN(IF($K$51="ja",B19*0.2,IF($K$52="ja",B19*0.1,0)),0)</f>
        <v>0</v>
      </c>
      <c r="C51" s="36">
        <f t="shared" si="10"/>
        <v>0</v>
      </c>
      <c r="D51" s="36">
        <f t="shared" si="10"/>
        <v>0</v>
      </c>
      <c r="E51" s="36">
        <f t="shared" si="10"/>
        <v>0</v>
      </c>
      <c r="F51" s="36">
        <f t="shared" si="10"/>
        <v>0</v>
      </c>
      <c r="G51" s="83">
        <f t="shared" si="10"/>
        <v>0</v>
      </c>
      <c r="H51" s="44">
        <f>SUM(B51:G51)</f>
        <v>0</v>
      </c>
      <c r="J51" s="88" t="s">
        <v>54</v>
      </c>
      <c r="K51" s="135" t="s">
        <v>53</v>
      </c>
      <c r="O51" s="35"/>
      <c r="P51" s="35"/>
    </row>
    <row r="52" spans="1:16" ht="15.75" thickBot="1" x14ac:dyDescent="0.3">
      <c r="A52" s="93" t="str">
        <f>J13</f>
        <v>Kontor/administration</v>
      </c>
      <c r="B52" s="84">
        <f t="shared" ref="B52:G52" si="11">ROUNDDOWN(IF($K$51="ja",B22*0.2,IF($K$52="ja",B22*0.1,0)),0)</f>
        <v>0</v>
      </c>
      <c r="C52" s="85">
        <f t="shared" si="11"/>
        <v>0</v>
      </c>
      <c r="D52" s="85">
        <f t="shared" si="11"/>
        <v>0</v>
      </c>
      <c r="E52" s="85">
        <f t="shared" si="11"/>
        <v>0</v>
      </c>
      <c r="F52" s="85">
        <f t="shared" si="11"/>
        <v>0</v>
      </c>
      <c r="G52" s="86">
        <f t="shared" si="11"/>
        <v>0</v>
      </c>
      <c r="H52" s="143">
        <f>SUM(B52:G52)</f>
        <v>0</v>
      </c>
      <c r="J52" s="84" t="s">
        <v>55</v>
      </c>
      <c r="K52" s="136" t="s">
        <v>53</v>
      </c>
      <c r="O52" s="31"/>
      <c r="P52" s="31"/>
    </row>
    <row r="53" spans="1:16" ht="15.75" thickBot="1" x14ac:dyDescent="0.3">
      <c r="A53" s="6" t="s">
        <v>38</v>
      </c>
      <c r="B53" s="104">
        <f>SUM(B51:B52)</f>
        <v>0</v>
      </c>
      <c r="C53" s="105">
        <f>SUM(C51:C52)</f>
        <v>0</v>
      </c>
      <c r="D53" s="105">
        <f t="shared" ref="D53:G53" si="12">SUM(D51:D52)</f>
        <v>0</v>
      </c>
      <c r="E53" s="105">
        <f t="shared" si="12"/>
        <v>0</v>
      </c>
      <c r="F53" s="105">
        <f t="shared" si="12"/>
        <v>0</v>
      </c>
      <c r="G53" s="105">
        <f t="shared" si="12"/>
        <v>0</v>
      </c>
      <c r="H53" s="9">
        <f>SUM(B53:G53)</f>
        <v>0</v>
      </c>
      <c r="J53" t="s">
        <v>47</v>
      </c>
      <c r="K53" s="16"/>
      <c r="L53" s="16"/>
      <c r="M53" s="16"/>
    </row>
    <row r="54" spans="1:16" ht="15.75" thickBot="1" x14ac:dyDescent="0.3">
      <c r="O54" s="32"/>
      <c r="P54" s="15"/>
    </row>
    <row r="55" spans="1:16" ht="15.75" thickBot="1" x14ac:dyDescent="0.3">
      <c r="A55" s="63" t="s">
        <v>40</v>
      </c>
      <c r="B55" s="89"/>
      <c r="C55" s="89"/>
      <c r="D55" s="89"/>
      <c r="E55" s="89"/>
      <c r="F55" s="89"/>
      <c r="G55" s="89"/>
      <c r="H55" s="67"/>
      <c r="J55" s="128" t="s">
        <v>32</v>
      </c>
      <c r="K55" s="90"/>
    </row>
    <row r="56" spans="1:16" ht="15.75" thickBot="1" x14ac:dyDescent="0.3">
      <c r="A56" s="79" t="str">
        <f t="shared" ref="A56:H56" si="13">A9</f>
        <v>Anvendelse/byggefelt</v>
      </c>
      <c r="B56" s="80" t="str">
        <f t="shared" si="13"/>
        <v>Område 1</v>
      </c>
      <c r="C56" s="81" t="str">
        <f t="shared" si="13"/>
        <v>Område 2</v>
      </c>
      <c r="D56" s="81" t="str">
        <f t="shared" si="13"/>
        <v>Område 3</v>
      </c>
      <c r="E56" s="81" t="str">
        <f t="shared" si="13"/>
        <v>Område 4</v>
      </c>
      <c r="F56" s="81" t="str">
        <f t="shared" si="13"/>
        <v>Område 5</v>
      </c>
      <c r="G56" s="146" t="str">
        <f t="shared" si="13"/>
        <v>Område 6</v>
      </c>
      <c r="H56" s="151" t="str">
        <f t="shared" si="13"/>
        <v>I alt</v>
      </c>
      <c r="J56" s="82"/>
      <c r="K56" s="83" t="s">
        <v>34</v>
      </c>
      <c r="O56" s="35"/>
      <c r="P56" s="35"/>
    </row>
    <row r="57" spans="1:16" ht="15.75" thickBot="1" x14ac:dyDescent="0.3">
      <c r="A57" s="92" t="str">
        <f>A10</f>
        <v>Etageboliger</v>
      </c>
      <c r="B57" s="101">
        <f t="shared" ref="B57:G57" si="14">B19</f>
        <v>0</v>
      </c>
      <c r="C57" s="102">
        <f t="shared" si="14"/>
        <v>0</v>
      </c>
      <c r="D57" s="102">
        <f t="shared" si="14"/>
        <v>0</v>
      </c>
      <c r="E57" s="102">
        <f t="shared" si="14"/>
        <v>0</v>
      </c>
      <c r="F57" s="102">
        <f t="shared" si="14"/>
        <v>0</v>
      </c>
      <c r="G57" s="148">
        <f t="shared" si="14"/>
        <v>0</v>
      </c>
      <c r="H57" s="39">
        <f>SUM(B57:G57)</f>
        <v>0</v>
      </c>
      <c r="J57" s="84" t="s">
        <v>35</v>
      </c>
      <c r="K57" s="136" t="s">
        <v>53</v>
      </c>
      <c r="O57" s="32"/>
      <c r="P57" s="15"/>
    </row>
    <row r="58" spans="1:16" x14ac:dyDescent="0.25">
      <c r="A58" s="69" t="s">
        <v>37</v>
      </c>
      <c r="B58" s="88">
        <f>FLOOR(B57*0.05,1)</f>
        <v>0</v>
      </c>
      <c r="C58" s="91">
        <f t="shared" ref="C58:G58" si="15">FLOOR(C57*0.05,1)</f>
        <v>0</v>
      </c>
      <c r="D58" s="91">
        <f t="shared" si="15"/>
        <v>0</v>
      </c>
      <c r="E58" s="91">
        <f t="shared" si="15"/>
        <v>0</v>
      </c>
      <c r="F58" s="91">
        <f t="shared" si="15"/>
        <v>0</v>
      </c>
      <c r="G58" s="94">
        <f t="shared" si="15"/>
        <v>0</v>
      </c>
      <c r="H58" s="28">
        <f>SUM(B58:G58)</f>
        <v>0</v>
      </c>
      <c r="O58" s="32"/>
      <c r="P58" s="15"/>
    </row>
    <row r="59" spans="1:16" ht="15.75" thickBot="1" x14ac:dyDescent="0.3">
      <c r="A59" s="109" t="s">
        <v>36</v>
      </c>
      <c r="B59" s="137">
        <v>0</v>
      </c>
      <c r="C59" s="138">
        <v>0</v>
      </c>
      <c r="D59" s="138">
        <v>0</v>
      </c>
      <c r="E59" s="138">
        <v>0</v>
      </c>
      <c r="F59" s="138">
        <v>0</v>
      </c>
      <c r="G59" s="149">
        <v>0</v>
      </c>
      <c r="H59" s="152">
        <f>SUM(B59:G59)</f>
        <v>0</v>
      </c>
      <c r="O59" s="32"/>
      <c r="P59" s="15"/>
    </row>
    <row r="60" spans="1:16" ht="15.75" thickBot="1" x14ac:dyDescent="0.3">
      <c r="A60" s="77" t="s">
        <v>40</v>
      </c>
      <c r="B60" s="110">
        <f>IF($K$57="ja",B59*4,0)</f>
        <v>0</v>
      </c>
      <c r="C60" s="145">
        <f t="shared" ref="C60:G60" si="16">IF($K$57="ja",C59*4,0)</f>
        <v>0</v>
      </c>
      <c r="D60" s="145">
        <f t="shared" si="16"/>
        <v>0</v>
      </c>
      <c r="E60" s="145">
        <f t="shared" si="16"/>
        <v>0</v>
      </c>
      <c r="F60" s="145">
        <f t="shared" si="16"/>
        <v>0</v>
      </c>
      <c r="G60" s="150">
        <f t="shared" si="16"/>
        <v>0</v>
      </c>
      <c r="H60" s="30">
        <f>SUM(B60:G60)</f>
        <v>0</v>
      </c>
      <c r="O60" s="32"/>
      <c r="P60" s="15"/>
    </row>
    <row r="61" spans="1:16" ht="15.75" thickBot="1" x14ac:dyDescent="0.3">
      <c r="O61" s="33"/>
      <c r="P61" s="34"/>
    </row>
    <row r="62" spans="1:16" ht="15.75" thickBot="1" x14ac:dyDescent="0.3">
      <c r="A62" s="210" t="s">
        <v>61</v>
      </c>
      <c r="B62" s="211"/>
      <c r="C62" s="211"/>
      <c r="D62" s="211"/>
      <c r="E62" s="211"/>
      <c r="F62" s="211"/>
      <c r="G62" s="211"/>
      <c r="H62" s="212"/>
      <c r="J62" s="213" t="s">
        <v>64</v>
      </c>
      <c r="K62" s="214"/>
      <c r="O62" s="33"/>
      <c r="P62" s="34"/>
    </row>
    <row r="63" spans="1:16" ht="15.75" thickBot="1" x14ac:dyDescent="0.3">
      <c r="A63" s="77" t="s">
        <v>62</v>
      </c>
      <c r="B63" s="110" t="str">
        <f>B9</f>
        <v>Område 1</v>
      </c>
      <c r="C63" s="145" t="str">
        <f t="shared" ref="C63:H63" si="17">C9</f>
        <v>Område 2</v>
      </c>
      <c r="D63" s="145" t="str">
        <f t="shared" si="17"/>
        <v>Område 3</v>
      </c>
      <c r="E63" s="145" t="str">
        <f t="shared" si="17"/>
        <v>Område 4</v>
      </c>
      <c r="F63" s="145" t="str">
        <f t="shared" si="17"/>
        <v>Område 5</v>
      </c>
      <c r="G63" s="182" t="str">
        <f t="shared" si="17"/>
        <v>Område 6</v>
      </c>
      <c r="H63" s="193" t="str">
        <f t="shared" si="17"/>
        <v>I alt</v>
      </c>
      <c r="J63" s="215" t="s">
        <v>68</v>
      </c>
      <c r="K63" s="216"/>
      <c r="O63" s="33"/>
      <c r="P63" s="34"/>
    </row>
    <row r="64" spans="1:16" ht="15.75" thickBot="1" x14ac:dyDescent="0.3">
      <c r="A64" s="191" t="str">
        <f>A19</f>
        <v>Etageboliger</v>
      </c>
      <c r="B64" s="184">
        <f>IF(B19&gt;10,B19,0)</f>
        <v>0</v>
      </c>
      <c r="C64" s="181">
        <f t="shared" ref="C64:G64" si="18">IF(C19&gt;10,C19,0)</f>
        <v>0</v>
      </c>
      <c r="D64" s="181">
        <f t="shared" si="18"/>
        <v>0</v>
      </c>
      <c r="E64" s="181">
        <f t="shared" si="18"/>
        <v>0</v>
      </c>
      <c r="F64" s="181">
        <f t="shared" si="18"/>
        <v>0</v>
      </c>
      <c r="G64" s="185">
        <f t="shared" si="18"/>
        <v>0</v>
      </c>
      <c r="H64" s="119">
        <f>SUM(B64:G64)</f>
        <v>0</v>
      </c>
      <c r="J64" s="217" t="s">
        <v>69</v>
      </c>
      <c r="K64" s="218"/>
      <c r="O64" s="33"/>
      <c r="P64" s="34"/>
    </row>
    <row r="65" spans="1:16" ht="15.75" thickBot="1" x14ac:dyDescent="0.3">
      <c r="A65" s="109" t="s">
        <v>63</v>
      </c>
      <c r="B65" s="186">
        <f>IF(SUM(B20:B23)&gt;10,ROUNDUP(SUM(B20:B23)/5,0),0)</f>
        <v>0</v>
      </c>
      <c r="C65" s="183">
        <f t="shared" ref="C65:G65" si="19">IF(SUM(C20:C23)&gt;10,ROUNDUP(SUM(C20:C23)/5,0),0)</f>
        <v>0</v>
      </c>
      <c r="D65" s="183">
        <f t="shared" si="19"/>
        <v>0</v>
      </c>
      <c r="E65" s="183">
        <f t="shared" si="19"/>
        <v>0</v>
      </c>
      <c r="F65" s="183">
        <f t="shared" si="19"/>
        <v>0</v>
      </c>
      <c r="G65" s="187">
        <f t="shared" si="19"/>
        <v>0</v>
      </c>
      <c r="H65" s="194">
        <f t="shared" ref="H65:H67" si="20">SUM(B65:G65)</f>
        <v>0</v>
      </c>
      <c r="J65" s="215" t="s">
        <v>65</v>
      </c>
      <c r="K65" s="216"/>
      <c r="O65" s="33"/>
      <c r="P65" s="34"/>
    </row>
    <row r="66" spans="1:16" ht="15.75" thickBot="1" x14ac:dyDescent="0.3">
      <c r="A66" s="77" t="str">
        <f>A15</f>
        <v>i alt</v>
      </c>
      <c r="B66" s="110">
        <f>SUM(B64:B65)</f>
        <v>0</v>
      </c>
      <c r="C66" s="145">
        <f t="shared" ref="C66:G66" si="21">SUM(C64:C65)</f>
        <v>0</v>
      </c>
      <c r="D66" s="145">
        <f t="shared" si="21"/>
        <v>0</v>
      </c>
      <c r="E66" s="145">
        <f t="shared" si="21"/>
        <v>0</v>
      </c>
      <c r="F66" s="145">
        <f t="shared" si="21"/>
        <v>0</v>
      </c>
      <c r="G66" s="182">
        <f t="shared" si="21"/>
        <v>0</v>
      </c>
      <c r="H66" s="193">
        <f t="shared" si="20"/>
        <v>0</v>
      </c>
      <c r="J66" s="217" t="s">
        <v>66</v>
      </c>
      <c r="K66" s="218"/>
      <c r="O66" s="33"/>
      <c r="P66" s="34"/>
    </row>
    <row r="67" spans="1:16" ht="15.75" thickBot="1" x14ac:dyDescent="0.3">
      <c r="A67" s="192" t="s">
        <v>70</v>
      </c>
      <c r="B67" s="188">
        <f>IF(SUM(B20:B23)&gt;10,1,0)</f>
        <v>0</v>
      </c>
      <c r="C67" s="189">
        <f t="shared" ref="C67:G67" si="22">IF(SUM(C20:C23)&gt;10,1,0)</f>
        <v>0</v>
      </c>
      <c r="D67" s="189">
        <f t="shared" si="22"/>
        <v>0</v>
      </c>
      <c r="E67" s="189">
        <f t="shared" si="22"/>
        <v>0</v>
      </c>
      <c r="F67" s="189">
        <f t="shared" si="22"/>
        <v>0</v>
      </c>
      <c r="G67" s="190">
        <f t="shared" si="22"/>
        <v>0</v>
      </c>
      <c r="H67" s="103">
        <f t="shared" si="20"/>
        <v>0</v>
      </c>
      <c r="J67" s="219" t="s">
        <v>67</v>
      </c>
      <c r="K67" s="220"/>
      <c r="O67" s="33"/>
      <c r="P67" s="34"/>
    </row>
    <row r="68" spans="1:16" ht="15.75" thickBot="1" x14ac:dyDescent="0.3">
      <c r="O68" s="33"/>
      <c r="P68" s="34"/>
    </row>
    <row r="69" spans="1:16" ht="15.75" thickBot="1" x14ac:dyDescent="0.3">
      <c r="A69" s="111" t="s">
        <v>43</v>
      </c>
      <c r="B69" s="112"/>
      <c r="C69" s="112"/>
      <c r="D69" s="112"/>
      <c r="E69" s="112"/>
      <c r="F69" s="112"/>
      <c r="G69" s="112"/>
      <c r="H69" s="113"/>
      <c r="J69" s="111" t="s">
        <v>45</v>
      </c>
      <c r="K69" s="112"/>
      <c r="L69" s="112"/>
      <c r="M69" s="112"/>
      <c r="N69" s="113"/>
    </row>
    <row r="70" spans="1:16" ht="15.75" thickBot="1" x14ac:dyDescent="0.3">
      <c r="A70" s="1" t="s">
        <v>14</v>
      </c>
      <c r="B70" s="64" t="str">
        <f t="shared" ref="B70:G70" si="23">B9</f>
        <v>Område 1</v>
      </c>
      <c r="C70" s="64" t="str">
        <f t="shared" si="23"/>
        <v>Område 2</v>
      </c>
      <c r="D70" s="64" t="str">
        <f t="shared" si="23"/>
        <v>Område 3</v>
      </c>
      <c r="E70" s="64" t="str">
        <f t="shared" si="23"/>
        <v>Område 4</v>
      </c>
      <c r="F70" s="64" t="str">
        <f t="shared" si="23"/>
        <v>Område 5</v>
      </c>
      <c r="G70" s="64" t="str">
        <f t="shared" si="23"/>
        <v>Område 6</v>
      </c>
      <c r="H70" s="2" t="s">
        <v>0</v>
      </c>
      <c r="J70" s="124" t="s">
        <v>15</v>
      </c>
      <c r="K70" s="195" t="s">
        <v>24</v>
      </c>
      <c r="L70" s="196"/>
      <c r="M70" s="197"/>
      <c r="N70" s="114" t="s">
        <v>30</v>
      </c>
    </row>
    <row r="71" spans="1:16" x14ac:dyDescent="0.25">
      <c r="A71" s="3" t="str">
        <f>J10</f>
        <v>Etageboliger</v>
      </c>
      <c r="B71" s="29">
        <f t="shared" ref="B71:G75" si="24">ROUNDUP(B10/$L71,0)</f>
        <v>0</v>
      </c>
      <c r="C71" s="29">
        <f t="shared" si="24"/>
        <v>0</v>
      </c>
      <c r="D71" s="29">
        <f t="shared" si="24"/>
        <v>0</v>
      </c>
      <c r="E71" s="29">
        <f t="shared" si="24"/>
        <v>0</v>
      </c>
      <c r="F71" s="29">
        <f t="shared" si="24"/>
        <v>0</v>
      </c>
      <c r="G71" s="29">
        <f t="shared" si="24"/>
        <v>0</v>
      </c>
      <c r="H71" s="27">
        <f t="shared" ref="H71:H76" si="25">SUM(B71:G71)</f>
        <v>0</v>
      </c>
      <c r="J71" s="125" t="str">
        <f>J10</f>
        <v>Etageboliger</v>
      </c>
      <c r="K71" s="116" t="s">
        <v>25</v>
      </c>
      <c r="L71" s="117">
        <v>50</v>
      </c>
      <c r="M71" s="106" t="s">
        <v>26</v>
      </c>
      <c r="N71" s="19" t="s">
        <v>28</v>
      </c>
    </row>
    <row r="72" spans="1:16" x14ac:dyDescent="0.25">
      <c r="A72" s="3" t="str">
        <f>J11</f>
        <v>Dagligvarer</v>
      </c>
      <c r="B72" s="29">
        <f t="shared" si="24"/>
        <v>0</v>
      </c>
      <c r="C72" s="29">
        <f t="shared" si="24"/>
        <v>0</v>
      </c>
      <c r="D72" s="29">
        <f t="shared" si="24"/>
        <v>0</v>
      </c>
      <c r="E72" s="29">
        <f t="shared" si="24"/>
        <v>0</v>
      </c>
      <c r="F72" s="29">
        <f t="shared" si="24"/>
        <v>0</v>
      </c>
      <c r="G72" s="29">
        <f t="shared" si="24"/>
        <v>0</v>
      </c>
      <c r="H72" s="28">
        <f t="shared" si="25"/>
        <v>0</v>
      </c>
      <c r="J72" s="126" t="str">
        <f>J11</f>
        <v>Dagligvarer</v>
      </c>
      <c r="K72" s="118" t="s">
        <v>25</v>
      </c>
      <c r="L72" s="71">
        <v>100</v>
      </c>
      <c r="M72" s="119" t="s">
        <v>26</v>
      </c>
      <c r="N72" s="5" t="s">
        <v>28</v>
      </c>
    </row>
    <row r="73" spans="1:16" x14ac:dyDescent="0.25">
      <c r="A73" s="3" t="str">
        <f>J12</f>
        <v>Udvalgsvarer</v>
      </c>
      <c r="B73" s="29">
        <f t="shared" si="24"/>
        <v>0</v>
      </c>
      <c r="C73" s="29">
        <f t="shared" si="24"/>
        <v>0</v>
      </c>
      <c r="D73" s="29">
        <f t="shared" si="24"/>
        <v>0</v>
      </c>
      <c r="E73" s="29">
        <f t="shared" si="24"/>
        <v>0</v>
      </c>
      <c r="F73" s="29">
        <f t="shared" si="24"/>
        <v>0</v>
      </c>
      <c r="G73" s="29">
        <f t="shared" si="24"/>
        <v>0</v>
      </c>
      <c r="H73" s="28">
        <f t="shared" si="25"/>
        <v>0</v>
      </c>
      <c r="J73" s="126" t="str">
        <f>J12</f>
        <v>Udvalgsvarer</v>
      </c>
      <c r="K73" s="118" t="s">
        <v>25</v>
      </c>
      <c r="L73" s="72">
        <v>100</v>
      </c>
      <c r="M73" s="119" t="s">
        <v>26</v>
      </c>
      <c r="N73" s="5" t="s">
        <v>28</v>
      </c>
    </row>
    <row r="74" spans="1:16" x14ac:dyDescent="0.25">
      <c r="A74" s="3" t="str">
        <f>J13</f>
        <v>Kontor/administration</v>
      </c>
      <c r="B74" s="29">
        <f t="shared" si="24"/>
        <v>0</v>
      </c>
      <c r="C74" s="29">
        <f t="shared" si="24"/>
        <v>0</v>
      </c>
      <c r="D74" s="29">
        <f t="shared" si="24"/>
        <v>0</v>
      </c>
      <c r="E74" s="29">
        <f t="shared" si="24"/>
        <v>0</v>
      </c>
      <c r="F74" s="29">
        <f t="shared" si="24"/>
        <v>0</v>
      </c>
      <c r="G74" s="29">
        <f t="shared" si="24"/>
        <v>0</v>
      </c>
      <c r="H74" s="28">
        <f t="shared" si="25"/>
        <v>0</v>
      </c>
      <c r="J74" s="126" t="str">
        <f>J13</f>
        <v>Kontor/administration</v>
      </c>
      <c r="K74" s="118" t="s">
        <v>25</v>
      </c>
      <c r="L74" s="61">
        <v>100</v>
      </c>
      <c r="M74" s="119" t="s">
        <v>26</v>
      </c>
      <c r="N74" s="5" t="s">
        <v>28</v>
      </c>
    </row>
    <row r="75" spans="1:16" ht="15.75" thickBot="1" x14ac:dyDescent="0.3">
      <c r="A75" s="3" t="str">
        <f>J14</f>
        <v>Restaurant</v>
      </c>
      <c r="B75" s="29">
        <f t="shared" si="24"/>
        <v>0</v>
      </c>
      <c r="C75" s="29">
        <f t="shared" si="24"/>
        <v>0</v>
      </c>
      <c r="D75" s="29">
        <f t="shared" si="24"/>
        <v>0</v>
      </c>
      <c r="E75" s="29">
        <f t="shared" si="24"/>
        <v>0</v>
      </c>
      <c r="F75" s="29">
        <f t="shared" si="24"/>
        <v>0</v>
      </c>
      <c r="G75" s="29">
        <f t="shared" si="24"/>
        <v>0</v>
      </c>
      <c r="H75" s="40">
        <f t="shared" si="25"/>
        <v>0</v>
      </c>
      <c r="J75" s="126" t="str">
        <f>J14</f>
        <v>Restaurant</v>
      </c>
      <c r="K75" s="179" t="s">
        <v>25</v>
      </c>
      <c r="L75" s="61">
        <v>50</v>
      </c>
      <c r="M75" s="180" t="s">
        <v>26</v>
      </c>
      <c r="N75" s="5" t="s">
        <v>42</v>
      </c>
    </row>
    <row r="76" spans="1:16" ht="15.75" thickBot="1" x14ac:dyDescent="0.3">
      <c r="A76" s="6" t="s">
        <v>1</v>
      </c>
      <c r="B76" s="8">
        <f t="shared" ref="B76:G76" si="26">SUM(B71:B75)</f>
        <v>0</v>
      </c>
      <c r="C76" s="8">
        <f t="shared" si="26"/>
        <v>0</v>
      </c>
      <c r="D76" s="8">
        <f t="shared" si="26"/>
        <v>0</v>
      </c>
      <c r="E76" s="8">
        <f t="shared" si="26"/>
        <v>0</v>
      </c>
      <c r="F76" s="8">
        <f t="shared" si="26"/>
        <v>0</v>
      </c>
      <c r="G76" s="8">
        <f t="shared" si="26"/>
        <v>0</v>
      </c>
      <c r="H76" s="9">
        <f t="shared" si="25"/>
        <v>0</v>
      </c>
      <c r="J76" s="176" t="s">
        <v>56</v>
      </c>
      <c r="K76" s="68" t="s">
        <v>25</v>
      </c>
      <c r="L76" s="177">
        <v>1000</v>
      </c>
      <c r="M76" s="103" t="s">
        <v>26</v>
      </c>
      <c r="N76" s="178" t="s">
        <v>57</v>
      </c>
    </row>
    <row r="77" spans="1:16" x14ac:dyDescent="0.25">
      <c r="J77" s="16"/>
      <c r="K77" s="115"/>
      <c r="L77" s="115"/>
    </row>
    <row r="78" spans="1:16" ht="21" x14ac:dyDescent="0.35">
      <c r="A78" s="37" t="s">
        <v>44</v>
      </c>
    </row>
    <row r="79" spans="1:16" ht="15.75" thickBot="1" x14ac:dyDescent="0.3"/>
    <row r="80" spans="1:16" x14ac:dyDescent="0.25">
      <c r="A80" s="120" t="s">
        <v>71</v>
      </c>
      <c r="B80" s="121">
        <f>LARGE(B46:G46,1)-H53-H60+H26</f>
        <v>0</v>
      </c>
    </row>
    <row r="81" spans="1:13" x14ac:dyDescent="0.25">
      <c r="A81" s="171" t="s">
        <v>74</v>
      </c>
      <c r="B81" s="172">
        <f>IF(B80=0,0,VLOOKUP('Beregning af parkeringskrav'!$B$80,'HC-parkering'!$B$3:$F$11,4))</f>
        <v>0</v>
      </c>
    </row>
    <row r="82" spans="1:13" x14ac:dyDescent="0.25">
      <c r="A82" s="171" t="s">
        <v>73</v>
      </c>
      <c r="B82" s="172">
        <f>IF(B81=0,0,VLOOKUP('Beregning af parkeringskrav'!$B$80,'HC-parkering'!$B$3:$F$11,5))</f>
        <v>0</v>
      </c>
    </row>
    <row r="83" spans="1:13" x14ac:dyDescent="0.25">
      <c r="A83" s="122" t="s">
        <v>72</v>
      </c>
      <c r="B83" s="123">
        <f>IF(K57="ja",H59,0)</f>
        <v>0</v>
      </c>
    </row>
    <row r="84" spans="1:13" x14ac:dyDescent="0.25">
      <c r="A84" s="122" t="s">
        <v>75</v>
      </c>
      <c r="B84" s="123">
        <f>IF(H66&lt;B80,H66,B80)</f>
        <v>0</v>
      </c>
    </row>
    <row r="85" spans="1:13" x14ac:dyDescent="0.25">
      <c r="A85" s="122" t="s">
        <v>76</v>
      </c>
      <c r="B85" s="123">
        <f>H67</f>
        <v>0</v>
      </c>
    </row>
    <row r="86" spans="1:13" ht="15" customHeight="1" x14ac:dyDescent="0.25">
      <c r="A86" s="122" t="s">
        <v>77</v>
      </c>
      <c r="B86" s="175">
        <f>H76</f>
        <v>0</v>
      </c>
    </row>
    <row r="87" spans="1:13" ht="15.75" thickBot="1" x14ac:dyDescent="0.3">
      <c r="A87" s="173" t="s">
        <v>78</v>
      </c>
      <c r="B87" s="174">
        <f>ROUNDUP(H10/L76,0)</f>
        <v>0</v>
      </c>
    </row>
    <row r="93" spans="1:13" x14ac:dyDescent="0.25">
      <c r="K93" s="12"/>
      <c r="L93" s="12"/>
      <c r="M93" s="12"/>
    </row>
    <row r="94" spans="1:13" x14ac:dyDescent="0.25">
      <c r="K94" s="12"/>
      <c r="L94" s="12"/>
      <c r="M94" s="12"/>
    </row>
    <row r="95" spans="1:13" x14ac:dyDescent="0.25">
      <c r="K95" s="12"/>
      <c r="L95" s="12"/>
      <c r="M95" s="12"/>
    </row>
    <row r="96" spans="1:13" x14ac:dyDescent="0.25">
      <c r="A96" s="12"/>
      <c r="B96" s="13"/>
      <c r="C96" s="13"/>
      <c r="D96" s="13"/>
      <c r="E96" s="13"/>
      <c r="F96" s="13"/>
      <c r="G96" s="13"/>
      <c r="H96" s="13"/>
      <c r="I96" s="12"/>
      <c r="J96" s="57"/>
      <c r="K96" s="12"/>
      <c r="L96" s="12"/>
      <c r="M96" s="12"/>
    </row>
    <row r="97" spans="1:13" x14ac:dyDescent="0.25">
      <c r="A97" s="38"/>
      <c r="B97" s="13"/>
      <c r="C97" s="13"/>
      <c r="D97" s="13"/>
      <c r="E97" s="13"/>
      <c r="F97" s="13"/>
      <c r="G97" s="13"/>
      <c r="H97" s="13"/>
      <c r="I97" s="12"/>
      <c r="J97" s="55"/>
      <c r="K97" s="12"/>
      <c r="L97" s="12"/>
      <c r="M97" s="12"/>
    </row>
    <row r="98" spans="1:13" x14ac:dyDescent="0.25">
      <c r="I98" s="12"/>
      <c r="J98" s="55"/>
      <c r="K98" s="12"/>
      <c r="L98" s="12"/>
      <c r="M98" s="12"/>
    </row>
    <row r="99" spans="1:13" x14ac:dyDescent="0.25">
      <c r="J99" s="55"/>
    </row>
    <row r="100" spans="1:13" x14ac:dyDescent="0.25">
      <c r="J100" s="55"/>
    </row>
    <row r="101" spans="1:13" x14ac:dyDescent="0.25">
      <c r="J101" s="55"/>
    </row>
    <row r="102" spans="1:13" x14ac:dyDescent="0.25">
      <c r="J102" s="55"/>
    </row>
    <row r="103" spans="1:13" x14ac:dyDescent="0.25">
      <c r="J103" s="55"/>
    </row>
    <row r="104" spans="1:13" x14ac:dyDescent="0.25">
      <c r="J104" s="55"/>
    </row>
    <row r="105" spans="1:13" x14ac:dyDescent="0.25">
      <c r="J105" s="56"/>
    </row>
  </sheetData>
  <sheetProtection algorithmName="SHA-512" hashValue="l75mh3xUIXw6xA7WWNdD9Jyl9ErNyTG9QhtBDPG1IB3AeesjrByriWPDYk0PTj9v9AIP0b4ZJOaHvF6XJIe1GA==" saltValue="VjWD+OAoQ8BqgCuSqUgcyg==" spinCount="100000" sheet="1" selectLockedCells="1"/>
  <mergeCells count="16">
    <mergeCell ref="K70:M70"/>
    <mergeCell ref="A30:A31"/>
    <mergeCell ref="B30:D30"/>
    <mergeCell ref="E30:F30"/>
    <mergeCell ref="K9:M9"/>
    <mergeCell ref="A39:A40"/>
    <mergeCell ref="B39:D39"/>
    <mergeCell ref="E39:F39"/>
    <mergeCell ref="J30:K31"/>
    <mergeCell ref="A62:H62"/>
    <mergeCell ref="J62:K62"/>
    <mergeCell ref="J63:K63"/>
    <mergeCell ref="J64:K64"/>
    <mergeCell ref="J65:K65"/>
    <mergeCell ref="J66:K66"/>
    <mergeCell ref="J67:K67"/>
  </mergeCells>
  <conditionalFormatting sqref="B59:G59">
    <cfRule type="cellIs" dxfId="3" priority="7" stopIfTrue="1" operator="greaterThan">
      <formula>B$58</formula>
    </cfRule>
    <cfRule type="cellIs" dxfId="2" priority="8" operator="equal">
      <formula>0</formula>
    </cfRule>
    <cfRule type="cellIs" dxfId="1" priority="9" operator="greaterThan">
      <formula>0</formula>
    </cfRule>
  </conditionalFormatting>
  <conditionalFormatting sqref="B41:G46">
    <cfRule type="expression" priority="10" stopIfTrue="1">
      <formula>IF(B$46=0,1)</formula>
    </cfRule>
    <cfRule type="expression" dxfId="0" priority="11" stopIfTrue="1">
      <formula>IF(B$46=LARGE($B$46:$G$46,1),1)</formula>
    </cfRule>
  </conditionalFormatting>
  <dataValidations disablePrompts="1" count="1">
    <dataValidation type="list" allowBlank="1" showInputMessage="1" showErrorMessage="1" sqref="K57 K51:K52" xr:uid="{00000000-0002-0000-0000-000000000000}">
      <formula1>"ja,nej,-"</formula1>
    </dataValidation>
  </dataValidations>
  <pageMargins left="0.70866141732283472" right="0.70866141732283472" top="0.74803149606299213" bottom="0.74803149606299213" header="0.31496062992125984" footer="0.31496062992125984"/>
  <pageSetup paperSize="8" scale="89" fitToHeight="0" orientation="landscape" r:id="rId1"/>
  <headerFooter>
    <oddHeader>&amp;LSkanderborg Kommune&amp;R&amp;D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92044-6FCF-4B89-B199-20C645488D25}">
  <dimension ref="B1:F11"/>
  <sheetViews>
    <sheetView workbookViewId="0">
      <selection activeCell="B3" sqref="B3"/>
    </sheetView>
  </sheetViews>
  <sheetFormatPr defaultRowHeight="15" x14ac:dyDescent="0.25"/>
  <cols>
    <col min="1" max="1" width="3.140625" customWidth="1"/>
    <col min="2" max="2" width="8.5703125" bestFit="1" customWidth="1"/>
    <col min="3" max="3" width="1.5703125" bestFit="1" customWidth="1"/>
    <col min="4" max="4" width="8.5703125" customWidth="1"/>
    <col min="5" max="5" width="25.28515625" bestFit="1" customWidth="1"/>
    <col min="6" max="6" width="26.28515625" bestFit="1" customWidth="1"/>
  </cols>
  <sheetData>
    <row r="1" spans="2:6" ht="15.75" thickBot="1" x14ac:dyDescent="0.3"/>
    <row r="2" spans="2:6" ht="26.25" thickBot="1" x14ac:dyDescent="0.3">
      <c r="B2" s="221" t="s">
        <v>58</v>
      </c>
      <c r="C2" s="222"/>
      <c r="D2" s="223"/>
      <c r="E2" s="168" t="s">
        <v>59</v>
      </c>
      <c r="F2" s="168" t="s">
        <v>60</v>
      </c>
    </row>
    <row r="3" spans="2:6" ht="15.75" thickBot="1" x14ac:dyDescent="0.3">
      <c r="B3" s="169">
        <v>1</v>
      </c>
      <c r="C3" s="170" t="s">
        <v>53</v>
      </c>
      <c r="D3" s="170">
        <v>9</v>
      </c>
      <c r="E3" s="166">
        <v>0</v>
      </c>
      <c r="F3" s="167">
        <v>1</v>
      </c>
    </row>
    <row r="4" spans="2:6" ht="15.75" thickBot="1" x14ac:dyDescent="0.3">
      <c r="B4" s="169">
        <v>10</v>
      </c>
      <c r="C4" s="170" t="s">
        <v>53</v>
      </c>
      <c r="D4" s="170">
        <v>25</v>
      </c>
      <c r="E4" s="167">
        <v>1</v>
      </c>
      <c r="F4" s="167">
        <v>1</v>
      </c>
    </row>
    <row r="5" spans="2:6" ht="15.75" thickBot="1" x14ac:dyDescent="0.3">
      <c r="B5" s="169">
        <v>26</v>
      </c>
      <c r="C5" s="170" t="s">
        <v>53</v>
      </c>
      <c r="D5" s="170">
        <v>50</v>
      </c>
      <c r="E5" s="167">
        <v>1</v>
      </c>
      <c r="F5" s="167">
        <v>2</v>
      </c>
    </row>
    <row r="6" spans="2:6" ht="15.75" thickBot="1" x14ac:dyDescent="0.3">
      <c r="B6" s="169">
        <v>51</v>
      </c>
      <c r="C6" s="170" t="s">
        <v>53</v>
      </c>
      <c r="D6" s="170">
        <v>75</v>
      </c>
      <c r="E6" s="167">
        <v>2</v>
      </c>
      <c r="F6" s="167">
        <v>2</v>
      </c>
    </row>
    <row r="7" spans="2:6" ht="15.75" thickBot="1" x14ac:dyDescent="0.3">
      <c r="B7" s="169">
        <v>76</v>
      </c>
      <c r="C7" s="170" t="s">
        <v>53</v>
      </c>
      <c r="D7" s="170">
        <v>100</v>
      </c>
      <c r="E7" s="167">
        <v>2</v>
      </c>
      <c r="F7" s="167">
        <v>3</v>
      </c>
    </row>
    <row r="8" spans="2:6" ht="15.75" thickBot="1" x14ac:dyDescent="0.3">
      <c r="B8" s="169">
        <v>101</v>
      </c>
      <c r="C8" s="170" t="s">
        <v>53</v>
      </c>
      <c r="D8" s="170">
        <v>150</v>
      </c>
      <c r="E8" s="167">
        <v>3</v>
      </c>
      <c r="F8" s="167">
        <v>3</v>
      </c>
    </row>
    <row r="9" spans="2:6" ht="15.75" thickBot="1" x14ac:dyDescent="0.3">
      <c r="B9" s="169">
        <v>151</v>
      </c>
      <c r="C9" s="170" t="s">
        <v>53</v>
      </c>
      <c r="D9" s="170">
        <v>200</v>
      </c>
      <c r="E9" s="167">
        <v>3</v>
      </c>
      <c r="F9" s="167">
        <v>4</v>
      </c>
    </row>
    <row r="10" spans="2:6" ht="15.75" thickBot="1" x14ac:dyDescent="0.3">
      <c r="B10" s="169">
        <v>201</v>
      </c>
      <c r="C10" s="170" t="s">
        <v>53</v>
      </c>
      <c r="D10" s="170">
        <v>500</v>
      </c>
      <c r="E10" s="167">
        <v>4</v>
      </c>
      <c r="F10" s="167">
        <v>4</v>
      </c>
    </row>
    <row r="11" spans="2:6" ht="15.75" thickBot="1" x14ac:dyDescent="0.3">
      <c r="B11" s="169">
        <v>501</v>
      </c>
      <c r="C11" s="170" t="s">
        <v>53</v>
      </c>
      <c r="D11" s="170">
        <v>1000</v>
      </c>
      <c r="E11" s="167">
        <v>4</v>
      </c>
      <c r="F11" s="167">
        <v>5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Beregning af parkeringskrav</vt:lpstr>
      <vt:lpstr>HC-parkering</vt:lpstr>
    </vt:vector>
  </TitlesOfParts>
  <Company>Roskilde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brian.nielsen@skanderborg.dk</dc:creator>
  <cp:lastModifiedBy>Brian Nielsen</cp:lastModifiedBy>
  <cp:lastPrinted>2018-05-23T12:29:49Z</cp:lastPrinted>
  <dcterms:created xsi:type="dcterms:W3CDTF">2018-05-14T07:47:09Z</dcterms:created>
  <dcterms:modified xsi:type="dcterms:W3CDTF">2021-04-28T12:06:22Z</dcterms:modified>
</cp:coreProperties>
</file>